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8" windowWidth="15480" windowHeight="11016"/>
  </bookViews>
  <sheets>
    <sheet name="Tabelul 2 " sheetId="22" r:id="rId1"/>
  </sheets>
  <definedNames>
    <definedName name="_xlnm.Print_Titles" localSheetId="0">'Tabelul 2 '!$5:$7</definedName>
  </definedNames>
  <calcPr calcId="152511"/>
</workbook>
</file>

<file path=xl/calcChain.xml><?xml version="1.0" encoding="utf-8"?>
<calcChain xmlns="http://schemas.openxmlformats.org/spreadsheetml/2006/main">
  <c r="L44" i="22" l="1"/>
  <c r="P16" i="22"/>
  <c r="N16" i="22"/>
  <c r="L16" i="22"/>
  <c r="K14" i="22"/>
  <c r="K12" i="22"/>
  <c r="K44" i="22"/>
  <c r="K16" i="22"/>
  <c r="J16" i="22"/>
  <c r="H16" i="22"/>
  <c r="F63" i="22"/>
  <c r="F16" i="22"/>
  <c r="I49" i="22"/>
  <c r="M57" i="22"/>
  <c r="O57" i="22"/>
  <c r="M49" i="22"/>
  <c r="O49" i="22"/>
  <c r="O28" i="22"/>
  <c r="M28" i="22"/>
  <c r="I28" i="22"/>
  <c r="I21" i="22"/>
  <c r="O10" i="22"/>
  <c r="M10" i="22"/>
  <c r="I10" i="22"/>
  <c r="O44" i="22"/>
  <c r="M44" i="22"/>
  <c r="O16" i="22"/>
  <c r="M16" i="22"/>
  <c r="I16" i="22"/>
  <c r="I57" i="22"/>
  <c r="G10" i="22"/>
  <c r="G16" i="22"/>
  <c r="G28" i="22"/>
  <c r="G44" i="22"/>
  <c r="G49" i="22"/>
  <c r="G57" i="22"/>
  <c r="E49" i="22"/>
  <c r="E28" i="22"/>
  <c r="E52" i="22"/>
  <c r="E41" i="22"/>
  <c r="E44" i="22"/>
  <c r="E57" i="22"/>
  <c r="E63" i="22"/>
  <c r="E16" i="22"/>
  <c r="E10" i="22"/>
  <c r="C57" i="22" l="1"/>
  <c r="C16" i="22"/>
  <c r="C65" i="22"/>
  <c r="C63" i="22"/>
  <c r="C52" i="22"/>
  <c r="C49" i="22"/>
  <c r="C44" i="22"/>
  <c r="C41" i="22"/>
  <c r="C28" i="22"/>
  <c r="C10" i="22"/>
  <c r="K60" i="22"/>
  <c r="K61" i="22"/>
  <c r="K62" i="22"/>
  <c r="K58" i="22"/>
  <c r="K56" i="22"/>
  <c r="K50" i="22"/>
  <c r="K48" i="22"/>
  <c r="K47" i="22"/>
  <c r="K35" i="22"/>
  <c r="K30" i="22"/>
  <c r="K27" i="22"/>
  <c r="K23" i="22"/>
  <c r="K24" i="22"/>
  <c r="K25" i="22"/>
  <c r="K22" i="22"/>
  <c r="K20" i="22"/>
  <c r="K13" i="22"/>
  <c r="K11" i="22"/>
  <c r="K57" i="22" l="1"/>
  <c r="E55" i="22"/>
  <c r="G55" i="22"/>
  <c r="H55" i="22"/>
  <c r="I55" i="22"/>
  <c r="J55" i="22"/>
  <c r="K55" i="22"/>
  <c r="M55" i="22"/>
  <c r="O55" i="22"/>
  <c r="C55" i="22"/>
  <c r="K49" i="22"/>
  <c r="E46" i="22"/>
  <c r="G46" i="22"/>
  <c r="I46" i="22"/>
  <c r="J46" i="22"/>
  <c r="K46" i="22"/>
  <c r="L46" i="22"/>
  <c r="M46" i="22"/>
  <c r="N46" i="22"/>
  <c r="O46" i="22"/>
  <c r="P46" i="22"/>
  <c r="C46" i="22"/>
  <c r="E39" i="22"/>
  <c r="G39" i="22"/>
  <c r="I39" i="22"/>
  <c r="K39" i="22"/>
  <c r="L39" i="22"/>
  <c r="M39" i="22"/>
  <c r="O39" i="22"/>
  <c r="C39" i="22"/>
  <c r="K28" i="22"/>
  <c r="E26" i="22"/>
  <c r="G26" i="22"/>
  <c r="H26" i="22"/>
  <c r="I26" i="22"/>
  <c r="J26" i="22"/>
  <c r="K26" i="22"/>
  <c r="L26" i="22"/>
  <c r="M26" i="22"/>
  <c r="N26" i="22"/>
  <c r="O26" i="22"/>
  <c r="P26" i="22"/>
  <c r="C26" i="22"/>
  <c r="E21" i="22"/>
  <c r="G21" i="22"/>
  <c r="K21" i="22"/>
  <c r="M21" i="22"/>
  <c r="O21" i="22"/>
  <c r="C21" i="22"/>
  <c r="C9" i="22" s="1"/>
  <c r="D61" i="22" l="1"/>
  <c r="D56" i="22"/>
  <c r="D55" i="22" s="1"/>
  <c r="D48" i="22"/>
  <c r="D42" i="22"/>
  <c r="D41" i="22" s="1"/>
  <c r="D36" i="22"/>
  <c r="D31" i="22"/>
  <c r="D25" i="22"/>
  <c r="D17" i="22"/>
  <c r="D12" i="22"/>
  <c r="D51" i="22"/>
  <c r="D49" i="22" s="1"/>
  <c r="D67" i="22"/>
  <c r="D60" i="22"/>
  <c r="D47" i="22"/>
  <c r="D40" i="22"/>
  <c r="D39" i="22" s="1"/>
  <c r="D34" i="22"/>
  <c r="D30" i="22"/>
  <c r="D23" i="22"/>
  <c r="D15" i="22"/>
  <c r="D11" i="22"/>
  <c r="D10" i="22" s="1"/>
  <c r="D27" i="22"/>
  <c r="D26" i="22" s="1"/>
  <c r="D58" i="22"/>
  <c r="D37" i="22"/>
  <c r="D32" i="22"/>
  <c r="D18" i="22"/>
  <c r="D13" i="22"/>
  <c r="D66" i="22"/>
  <c r="D59" i="22"/>
  <c r="D54" i="22"/>
  <c r="D45" i="22"/>
  <c r="D44" i="22" s="1"/>
  <c r="D38" i="22"/>
  <c r="D33" i="22"/>
  <c r="D29" i="22"/>
  <c r="D22" i="22"/>
  <c r="D14" i="22"/>
  <c r="D62" i="22"/>
  <c r="D53" i="22"/>
  <c r="D52" i="22" s="1"/>
  <c r="D43" i="22"/>
  <c r="D24" i="22"/>
  <c r="M9" i="22"/>
  <c r="E9" i="22"/>
  <c r="O9" i="22"/>
  <c r="I9" i="22"/>
  <c r="G9" i="22"/>
  <c r="K10" i="22"/>
  <c r="K9" i="22" s="1"/>
  <c r="L12" i="22" l="1"/>
  <c r="L14" i="22"/>
  <c r="L11" i="22"/>
  <c r="L10" i="22" s="1"/>
  <c r="L25" i="22"/>
  <c r="L35" i="22"/>
  <c r="L30" i="22"/>
  <c r="L28" i="22" s="1"/>
  <c r="L61" i="22"/>
  <c r="L56" i="22"/>
  <c r="L55" i="22" s="1"/>
  <c r="L50" i="22"/>
  <c r="L49" i="22" s="1"/>
  <c r="L13" i="22"/>
  <c r="L60" i="22"/>
  <c r="L58" i="22"/>
  <c r="L57" i="22" s="1"/>
  <c r="L24" i="22"/>
  <c r="D28" i="22"/>
  <c r="D9" i="22" s="1"/>
  <c r="H60" i="22"/>
  <c r="H51" i="22"/>
  <c r="H45" i="22"/>
  <c r="H44" i="22" s="1"/>
  <c r="H36" i="22"/>
  <c r="H31" i="22"/>
  <c r="H24" i="22"/>
  <c r="H13" i="22"/>
  <c r="H25" i="22"/>
  <c r="H59" i="22"/>
  <c r="H50" i="22"/>
  <c r="H40" i="22"/>
  <c r="H39" i="22" s="1"/>
  <c r="H35" i="22"/>
  <c r="H30" i="22"/>
  <c r="H22" i="22"/>
  <c r="H21" i="22" s="1"/>
  <c r="H12" i="22"/>
  <c r="H61" i="22"/>
  <c r="H14" i="22"/>
  <c r="H58" i="22"/>
  <c r="H57" i="22" s="1"/>
  <c r="H48" i="22"/>
  <c r="H46" i="22" s="1"/>
  <c r="H38" i="22"/>
  <c r="H34" i="22"/>
  <c r="H29" i="22"/>
  <c r="H20" i="22"/>
  <c r="H11" i="22"/>
  <c r="H37" i="22"/>
  <c r="H33" i="22"/>
  <c r="J61" i="22"/>
  <c r="J51" i="22"/>
  <c r="J40" i="22"/>
  <c r="J39" i="22" s="1"/>
  <c r="J36" i="22"/>
  <c r="J32" i="22"/>
  <c r="J25" i="22"/>
  <c r="J13" i="22"/>
  <c r="J45" i="22"/>
  <c r="J44" i="22" s="1"/>
  <c r="J33" i="22"/>
  <c r="J22" i="22"/>
  <c r="J60" i="22"/>
  <c r="J50" i="22"/>
  <c r="J35" i="22"/>
  <c r="J31" i="22"/>
  <c r="J24" i="22"/>
  <c r="J20" i="22"/>
  <c r="J12" i="22"/>
  <c r="J59" i="22"/>
  <c r="J38" i="22"/>
  <c r="J34" i="22"/>
  <c r="J30" i="22"/>
  <c r="J23" i="22"/>
  <c r="J11" i="22"/>
  <c r="J58" i="22"/>
  <c r="J37" i="22"/>
  <c r="J29" i="22"/>
  <c r="J14" i="22"/>
  <c r="D65" i="22"/>
  <c r="F24" i="22"/>
  <c r="F62" i="22"/>
  <c r="F58" i="22"/>
  <c r="F53" i="22"/>
  <c r="F48" i="22"/>
  <c r="F42" i="22"/>
  <c r="F41" i="22" s="1"/>
  <c r="F37" i="22"/>
  <c r="F33" i="22"/>
  <c r="F29" i="22"/>
  <c r="F23" i="22"/>
  <c r="F11" i="22"/>
  <c r="F10" i="22" s="1"/>
  <c r="F43" i="22"/>
  <c r="F54" i="22"/>
  <c r="F38" i="22"/>
  <c r="F61" i="22"/>
  <c r="F56" i="22"/>
  <c r="F55" i="22" s="1"/>
  <c r="F47" i="22"/>
  <c r="F46" i="22" s="1"/>
  <c r="F36" i="22"/>
  <c r="F32" i="22"/>
  <c r="F27" i="22"/>
  <c r="F22" i="22"/>
  <c r="F15" i="22"/>
  <c r="F59" i="22"/>
  <c r="F45" i="22"/>
  <c r="F44" i="22" s="1"/>
  <c r="F34" i="22"/>
  <c r="F25" i="22"/>
  <c r="F60" i="22"/>
  <c r="F51" i="22"/>
  <c r="F40" i="22"/>
  <c r="F39" i="22" s="1"/>
  <c r="F35" i="22"/>
  <c r="F31" i="22"/>
  <c r="F20" i="22"/>
  <c r="F13" i="22"/>
  <c r="F50" i="22"/>
  <c r="F49" i="22" s="1"/>
  <c r="F30" i="22"/>
  <c r="F28" i="22" s="1"/>
  <c r="F12" i="22"/>
  <c r="N58" i="22"/>
  <c r="N35" i="22"/>
  <c r="N31" i="22"/>
  <c r="N25" i="22"/>
  <c r="N59" i="22"/>
  <c r="N45" i="22"/>
  <c r="N44" i="22" s="1"/>
  <c r="N36" i="22"/>
  <c r="N20" i="22"/>
  <c r="N11" i="22"/>
  <c r="N56" i="22"/>
  <c r="N55" i="22" s="1"/>
  <c r="N61" i="22"/>
  <c r="N50" i="22"/>
  <c r="N40" i="22"/>
  <c r="N39" i="22" s="1"/>
  <c r="N38" i="22"/>
  <c r="N34" i="22"/>
  <c r="N30" i="22"/>
  <c r="N24" i="22"/>
  <c r="N14" i="22"/>
  <c r="N60" i="22"/>
  <c r="N51" i="22"/>
  <c r="N37" i="22"/>
  <c r="N33" i="22"/>
  <c r="N29" i="22"/>
  <c r="N23" i="22"/>
  <c r="N13" i="22"/>
  <c r="N32" i="22"/>
  <c r="N22" i="22"/>
  <c r="N21" i="22" s="1"/>
  <c r="N12" i="22"/>
  <c r="P56" i="22"/>
  <c r="P55" i="22" s="1"/>
  <c r="P58" i="22"/>
  <c r="P50" i="22"/>
  <c r="P49" i="22" s="1"/>
  <c r="P40" i="22"/>
  <c r="P39" i="22" s="1"/>
  <c r="P29" i="22"/>
  <c r="P33" i="22"/>
  <c r="P38" i="22"/>
  <c r="P14" i="22"/>
  <c r="P13" i="22"/>
  <c r="P32" i="22"/>
  <c r="P22" i="22"/>
  <c r="P21" i="22" s="1"/>
  <c r="P61" i="22"/>
  <c r="P30" i="22"/>
  <c r="P34" i="22"/>
  <c r="P24" i="22"/>
  <c r="P12" i="22"/>
  <c r="P59" i="22"/>
  <c r="P60" i="22"/>
  <c r="P45" i="22"/>
  <c r="P44" i="22" s="1"/>
  <c r="P31" i="22"/>
  <c r="P35" i="22"/>
  <c r="P23" i="22"/>
  <c r="P20" i="22"/>
  <c r="P11" i="22"/>
  <c r="P51" i="22"/>
  <c r="P36" i="22"/>
  <c r="F26" i="22"/>
  <c r="D57" i="22"/>
  <c r="D46" i="22"/>
  <c r="J10" i="22" l="1"/>
  <c r="H49" i="22"/>
  <c r="J21" i="22"/>
  <c r="F57" i="22"/>
  <c r="F9" i="22" s="1"/>
  <c r="P57" i="22"/>
  <c r="H28" i="22"/>
  <c r="P28" i="22"/>
  <c r="N10" i="22"/>
  <c r="N57" i="22"/>
  <c r="F21" i="22"/>
  <c r="J28" i="22"/>
  <c r="H10" i="22"/>
  <c r="P10" i="22"/>
  <c r="N28" i="22"/>
  <c r="N49" i="22"/>
  <c r="F52" i="22"/>
  <c r="J57" i="22"/>
  <c r="J49" i="22"/>
  <c r="L21" i="22"/>
  <c r="L9" i="22" s="1"/>
  <c r="P9" i="22" l="1"/>
  <c r="H9" i="22"/>
  <c r="N9" i="22"/>
  <c r="J9" i="22"/>
</calcChain>
</file>

<file path=xl/sharedStrings.xml><?xml version="1.0" encoding="utf-8"?>
<sst xmlns="http://schemas.openxmlformats.org/spreadsheetml/2006/main" count="95" uniqueCount="82">
  <si>
    <t>Denumirea</t>
  </si>
  <si>
    <t>Proiect</t>
  </si>
  <si>
    <t>mii lei</t>
  </si>
  <si>
    <t>Estimat</t>
  </si>
  <si>
    <t>%           din total</t>
  </si>
  <si>
    <t>Venituri, total</t>
  </si>
  <si>
    <t>Tabelul nr.2</t>
  </si>
  <si>
    <t>la Nota informativă</t>
  </si>
  <si>
    <t>Impozit pe venitul persoanelor fizice</t>
  </si>
  <si>
    <t>Impozit pe venitul  reținut din salariu</t>
  </si>
  <si>
    <t>Impozitul pe venitul persoanelor fizice declarat și/ sau achitat</t>
  </si>
  <si>
    <t>Aprobat</t>
  </si>
  <si>
    <t>Devieri</t>
  </si>
  <si>
    <t>%</t>
  </si>
  <si>
    <t>%    din total</t>
  </si>
  <si>
    <t>mii lei                (+,-)</t>
  </si>
  <si>
    <t>Cod Eco (k4,k6)</t>
  </si>
  <si>
    <t>Executat</t>
  </si>
  <si>
    <t>AB-2</t>
  </si>
  <si>
    <t>AB-1</t>
  </si>
  <si>
    <t>AB</t>
  </si>
  <si>
    <t>AB+1</t>
  </si>
  <si>
    <t>AB+2</t>
  </si>
  <si>
    <t>AB+3</t>
  </si>
  <si>
    <t>2022/2021</t>
  </si>
  <si>
    <t>impozitul pe venitul persoanel fizice ce desfasoara activitati independente in domeniul comertului</t>
  </si>
  <si>
    <t>Impozitul funciar</t>
  </si>
  <si>
    <t>I.F.pe terenurile cu destinatie agricola cu exceptia GT</t>
  </si>
  <si>
    <t>I.F.pe terenurile cu alta destinatie decît cea agricolă</t>
  </si>
  <si>
    <t>I.F.pe pășune și fînețe</t>
  </si>
  <si>
    <t>Impozit pe bunurile imobiliare</t>
  </si>
  <si>
    <t>Impozit pe bunurile imobiliare ale pers.juridice</t>
  </si>
  <si>
    <t>Impozit pe bunurile imobiliare ale pers.fizice</t>
  </si>
  <si>
    <t>Impozit pe bunur.imobil.achitat de către pers.jurid.și fiz.înregistrate în alitate de întreprinzăt.</t>
  </si>
  <si>
    <t>113230</t>
  </si>
  <si>
    <t>Impozit pe bunur.imobiliare achitat de către pers.fizice cetățeni din valoarea estimată</t>
  </si>
  <si>
    <t>Impozite pe proprietate cu caracter ocazional</t>
  </si>
  <si>
    <t>impozit privat incasat în bugetul local</t>
  </si>
  <si>
    <t>Taxe pentru servicii specifice</t>
  </si>
  <si>
    <t>Taxa pentru amenajarea teritoriului</t>
  </si>
  <si>
    <t>Taxa pentru unitățile comercialeși/sau de prestări servicii</t>
  </si>
  <si>
    <t>Taxe și plăți pentru utilizarea mărfurilor și pentru practicarea unor genuri de activitate</t>
  </si>
  <si>
    <t>Taxa pentru patenta de întreprinzător</t>
  </si>
  <si>
    <t>Renta</t>
  </si>
  <si>
    <t>Venituri de la arenda teren.cu altă destinație decât cea agricolă</t>
  </si>
  <si>
    <t>Taxe și plăți administrative</t>
  </si>
  <si>
    <t>Taxa de organizare a licitațiilor și loteriilor pe teritoriul UAT</t>
  </si>
  <si>
    <t>Plata pentru certficatele de urbanism și autorizațiile de construire sau desființare</t>
  </si>
  <si>
    <t>Comercializarea mărfurilor și serviciilor de către instituțiile bugetare</t>
  </si>
  <si>
    <t>Incasări de la prestarea serviciilor cu plată</t>
  </si>
  <si>
    <t>Alte venituri</t>
  </si>
  <si>
    <t>Alte venituri incasate în bugetul local de niv.I</t>
  </si>
  <si>
    <t>Transferuri primite între bugetul de stat și bugetul local de nivelul I</t>
  </si>
  <si>
    <t>Transfer cu Destinație Specială pentru învățământul preșcolar</t>
  </si>
  <si>
    <t>Transfer cu Destinație specială pentru infrastructura drumurilor</t>
  </si>
  <si>
    <t xml:space="preserve">Transferuri curente primite cu Destinație Generală între bugetul de stat și bugetul local </t>
  </si>
  <si>
    <t xml:space="preserve">Alte transferuri curente primite  cu Destinație Generală </t>
  </si>
  <si>
    <t>I.F.al persoanelor juridice și fizice înregistrate în calitate de întreprinzător</t>
  </si>
  <si>
    <t xml:space="preserve">Impozit  pe venitul persoanelor fizice în domeniul transportului </t>
  </si>
  <si>
    <t>Impozit pe venitul aferent operatiunilor de predare in posesie temporară</t>
  </si>
  <si>
    <t>1087,2</t>
  </si>
  <si>
    <t>Taxa de piată</t>
  </si>
  <si>
    <t>Taxa pentru prestarea serviciilor de transport auto de călători</t>
  </si>
  <si>
    <t xml:space="preserve">Taxa de plasare a publicității </t>
  </si>
  <si>
    <t xml:space="preserve">Taxa pentru dispozitele publicitare </t>
  </si>
  <si>
    <t>Taxa pentru parcare</t>
  </si>
  <si>
    <t>Taxa pentru cazare</t>
  </si>
  <si>
    <t>Taxa pentru aplicarea simbolicii locale</t>
  </si>
  <si>
    <t xml:space="preserve">Taxa pentru salubrizare </t>
  </si>
  <si>
    <t xml:space="preserve">granturi pentru cheltuieli curente </t>
  </si>
  <si>
    <t xml:space="preserve">Granturi pentru cheltuieli capitale  </t>
  </si>
  <si>
    <t xml:space="preserve">Granturi </t>
  </si>
  <si>
    <t>Plata pentru locațiune bunurilor patrimoniului public</t>
  </si>
  <si>
    <t xml:space="preserve">Donații </t>
  </si>
  <si>
    <t xml:space="preserve">Danații p/u cheltuieli curente </t>
  </si>
  <si>
    <t xml:space="preserve">Donații p/u cheltuieli capitale </t>
  </si>
  <si>
    <t xml:space="preserve">Transferuri curente primite cu destinație specială între bugetul de stat și bugetul local </t>
  </si>
  <si>
    <t>Transferuri capitale primite cu destinație specială între instituțiile bugetului de stat  și BL</t>
  </si>
  <si>
    <t>Transferuri primite intre BL de niv I și BL de II</t>
  </si>
  <si>
    <t xml:space="preserve">Transferuri curente primite intre BL de niv I și BL de niv. II </t>
  </si>
  <si>
    <t>Transferuri capitale primiteintre BL de niv I și BL de nivelul  II</t>
  </si>
  <si>
    <t>Veniturile bugetului  mun.Ungheni conform clasificației economice (% din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</si>
</sst>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6" fillId="2" borderId="3" xfId="3" applyNumberFormat="1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/>
    <xf numFmtId="0" fontId="6" fillId="3" borderId="3" xfId="2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/>
    <xf numFmtId="0" fontId="5" fillId="2" borderId="3" xfId="0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/>
    <xf numFmtId="0" fontId="0" fillId="0" borderId="0" xfId="0" applyFont="1"/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3" xfId="3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19" fillId="0" borderId="0" xfId="0" applyFont="1"/>
    <xf numFmtId="164" fontId="8" fillId="2" borderId="16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64" fontId="8" fillId="5" borderId="14" xfId="0" applyNumberFormat="1" applyFont="1" applyFill="1" applyBorder="1" applyAlignment="1">
      <alignment horizontal="center" vertical="center" wrapText="1"/>
    </xf>
    <xf numFmtId="164" fontId="9" fillId="5" borderId="1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20" fillId="5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5" borderId="8" xfId="0" applyNumberFormat="1" applyFont="1" applyFill="1" applyBorder="1" applyAlignment="1">
      <alignment horizontal="center" vertical="center"/>
    </xf>
    <xf numFmtId="164" fontId="9" fillId="5" borderId="8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20" fillId="2" borderId="4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20">
    <cellStyle name="Normal" xfId="0" builtinId="0"/>
    <cellStyle name="Normal_Clas_econ_chelt_expend" xfId="2"/>
    <cellStyle name="Normal_Clas_venituri" xfId="3"/>
    <cellStyle name="Обычный 10" xfId="18"/>
    <cellStyle name="Обычный 11" xfId="11"/>
    <cellStyle name="Обычный 2" xfId="4"/>
    <cellStyle name="Обычный 2 2" xfId="5"/>
    <cellStyle name="Обычный 2 3" xfId="15"/>
    <cellStyle name="Обычный 2 4" xfId="16"/>
    <cellStyle name="Обычный 2 5" xfId="19"/>
    <cellStyle name="Обычный 3" xfId="12"/>
    <cellStyle name="Обычный 3 2" xfId="13"/>
    <cellStyle name="Обычный 3 3" xfId="14"/>
    <cellStyle name="Обычный 4" xfId="6"/>
    <cellStyle name="Обычный 5" xfId="7"/>
    <cellStyle name="Обычный 6" xfId="17"/>
    <cellStyle name="Обычный 7" xfId="8"/>
    <cellStyle name="Обычный 8" xfId="9"/>
    <cellStyle name="Обычный 9" xfId="1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0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W25" sqref="W25"/>
    </sheetView>
  </sheetViews>
  <sheetFormatPr defaultRowHeight="14.4"/>
  <cols>
    <col min="1" max="1" width="36.5546875" customWidth="1"/>
    <col min="2" max="2" width="7.33203125" customWidth="1"/>
    <col min="3" max="3" width="8.88671875" style="21" customWidth="1"/>
    <col min="4" max="4" width="5.6640625" style="21" customWidth="1"/>
    <col min="5" max="5" width="8.6640625" style="21" customWidth="1"/>
    <col min="6" max="6" width="5.44140625" style="21" customWidth="1"/>
    <col min="7" max="7" width="9" customWidth="1"/>
    <col min="8" max="8" width="5.44140625" customWidth="1"/>
    <col min="9" max="9" width="8.88671875" customWidth="1"/>
    <col min="10" max="10" width="5.44140625" customWidth="1"/>
    <col min="11" max="11" width="7.44140625" customWidth="1"/>
    <col min="12" max="12" width="6.33203125" customWidth="1"/>
    <col min="13" max="13" width="8.6640625" customWidth="1"/>
    <col min="14" max="14" width="5.88671875" customWidth="1"/>
    <col min="15" max="15" width="8.6640625" customWidth="1"/>
    <col min="16" max="16" width="5.441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 t="s">
        <v>6</v>
      </c>
      <c r="O1" s="18"/>
      <c r="P1" s="18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8" t="s">
        <v>7</v>
      </c>
      <c r="O2" s="98"/>
      <c r="P2" s="98"/>
    </row>
    <row r="3" spans="1:17" ht="18" customHeight="1">
      <c r="A3" s="99" t="s">
        <v>81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7" s="60" customFormat="1" ht="11.4" customHeight="1" thickBot="1">
      <c r="A4" s="58"/>
      <c r="B4" s="59"/>
      <c r="C4" s="97" t="s">
        <v>18</v>
      </c>
      <c r="D4" s="97"/>
      <c r="E4" s="97" t="s">
        <v>19</v>
      </c>
      <c r="F4" s="97"/>
      <c r="G4" s="97" t="s">
        <v>20</v>
      </c>
      <c r="H4" s="97"/>
      <c r="I4" s="97" t="s">
        <v>21</v>
      </c>
      <c r="J4" s="97"/>
      <c r="K4" s="97" t="s">
        <v>12</v>
      </c>
      <c r="L4" s="97"/>
      <c r="M4" s="97" t="s">
        <v>22</v>
      </c>
      <c r="N4" s="97"/>
      <c r="O4" s="97" t="s">
        <v>23</v>
      </c>
      <c r="P4" s="97"/>
    </row>
    <row r="5" spans="1:17" ht="14.4" customHeight="1">
      <c r="A5" s="101" t="s">
        <v>0</v>
      </c>
      <c r="B5" s="103" t="s">
        <v>16</v>
      </c>
      <c r="C5" s="103">
        <v>2019</v>
      </c>
      <c r="D5" s="103"/>
      <c r="E5" s="103">
        <v>2020</v>
      </c>
      <c r="F5" s="103"/>
      <c r="G5" s="111">
        <v>2021</v>
      </c>
      <c r="H5" s="111"/>
      <c r="I5" s="105">
        <v>2022</v>
      </c>
      <c r="J5" s="105"/>
      <c r="K5" s="111" t="s">
        <v>12</v>
      </c>
      <c r="L5" s="111"/>
      <c r="M5" s="106">
        <v>2023</v>
      </c>
      <c r="N5" s="106"/>
      <c r="O5" s="106">
        <v>2024</v>
      </c>
      <c r="P5" s="107"/>
    </row>
    <row r="6" spans="1:17" ht="12" customHeight="1">
      <c r="A6" s="102"/>
      <c r="B6" s="104"/>
      <c r="C6" s="104" t="s">
        <v>17</v>
      </c>
      <c r="D6" s="104"/>
      <c r="E6" s="104" t="s">
        <v>17</v>
      </c>
      <c r="F6" s="104"/>
      <c r="G6" s="112" t="s">
        <v>11</v>
      </c>
      <c r="H6" s="112"/>
      <c r="I6" s="108" t="s">
        <v>1</v>
      </c>
      <c r="J6" s="108"/>
      <c r="K6" s="112" t="s">
        <v>24</v>
      </c>
      <c r="L6" s="112"/>
      <c r="M6" s="109" t="s">
        <v>3</v>
      </c>
      <c r="N6" s="109"/>
      <c r="O6" s="109" t="s">
        <v>3</v>
      </c>
      <c r="P6" s="110"/>
    </row>
    <row r="7" spans="1:17" ht="31.2" customHeight="1">
      <c r="A7" s="102"/>
      <c r="B7" s="104"/>
      <c r="C7" s="39" t="s">
        <v>2</v>
      </c>
      <c r="D7" s="39" t="s">
        <v>14</v>
      </c>
      <c r="E7" s="39" t="s">
        <v>2</v>
      </c>
      <c r="F7" s="39" t="s">
        <v>14</v>
      </c>
      <c r="G7" s="39" t="s">
        <v>2</v>
      </c>
      <c r="H7" s="39" t="s">
        <v>14</v>
      </c>
      <c r="I7" s="61" t="s">
        <v>2</v>
      </c>
      <c r="J7" s="61" t="s">
        <v>4</v>
      </c>
      <c r="K7" s="39" t="s">
        <v>15</v>
      </c>
      <c r="L7" s="39" t="s">
        <v>13</v>
      </c>
      <c r="M7" s="39" t="s">
        <v>2</v>
      </c>
      <c r="N7" s="39" t="s">
        <v>4</v>
      </c>
      <c r="O7" s="39" t="s">
        <v>2</v>
      </c>
      <c r="P7" s="28" t="s">
        <v>4</v>
      </c>
    </row>
    <row r="8" spans="1:17" s="21" customFormat="1" ht="10.199999999999999" customHeight="1" thickBot="1">
      <c r="A8" s="29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62">
        <v>9</v>
      </c>
      <c r="J8" s="62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1">
        <v>16</v>
      </c>
    </row>
    <row r="9" spans="1:17" ht="18.600000000000001" customHeight="1" thickBot="1">
      <c r="A9" s="36" t="s">
        <v>5</v>
      </c>
      <c r="B9" s="37"/>
      <c r="C9" s="38">
        <f>C10+C16+C21+C26+C28+C39+C44+C46+C49+C55+C57+C41+C63+C65+C52</f>
        <v>101572.2</v>
      </c>
      <c r="D9" s="38">
        <f>D10+D16+D21+D26+D28+D39+D44+D46+D49+D55+D57+D52+D27+D63+D65+D41</f>
        <v>99.977435361250414</v>
      </c>
      <c r="E9" s="38">
        <f>E10+E16+E21+E26+E28+E39+E44+E46+E49+E55+E57+E41+E52+E63</f>
        <v>105083.90000000001</v>
      </c>
      <c r="F9" s="38">
        <f>F10+F16+F21+F26+F28+F39+F44+F46+F49+F55+F57+F41+F52+F63</f>
        <v>100.00500914031549</v>
      </c>
      <c r="G9" s="38">
        <f t="shared" ref="G9:P9" si="0">G10+G16+G21+G26+G28+G39+G44+G46+G49+G55+G57</f>
        <v>106548.4</v>
      </c>
      <c r="H9" s="38">
        <f>H10+H16+H21+H26+H28+H39+H44+H46+H49+H55+H57</f>
        <v>99.972873173130722</v>
      </c>
      <c r="I9" s="63">
        <f t="shared" si="0"/>
        <v>123162.20000000001</v>
      </c>
      <c r="J9" s="63">
        <f t="shared" si="0"/>
        <v>99.999451455073057</v>
      </c>
      <c r="K9" s="38">
        <f t="shared" si="0"/>
        <v>15966.199999999995</v>
      </c>
      <c r="L9" s="38">
        <f t="shared" si="0"/>
        <v>99.987473537848729</v>
      </c>
      <c r="M9" s="38">
        <f t="shared" si="0"/>
        <v>127029.1</v>
      </c>
      <c r="N9" s="38">
        <f t="shared" si="0"/>
        <v>100.02130078855947</v>
      </c>
      <c r="O9" s="38">
        <f t="shared" si="0"/>
        <v>130783.9</v>
      </c>
      <c r="P9" s="48">
        <f t="shared" si="0"/>
        <v>99.977099016010385</v>
      </c>
    </row>
    <row r="10" spans="1:17" ht="15.75" customHeight="1">
      <c r="A10" s="32" t="s">
        <v>8</v>
      </c>
      <c r="B10" s="33">
        <v>1111</v>
      </c>
      <c r="C10" s="34">
        <f>SUM(C11:C15)</f>
        <v>18483.2</v>
      </c>
      <c r="D10" s="34">
        <f>D11+D12+D13+D14+D15</f>
        <v>18.197105113407012</v>
      </c>
      <c r="E10" s="34">
        <f>SUM(E11:E15)</f>
        <v>28051.8</v>
      </c>
      <c r="F10" s="34">
        <f>F11+F12+F13+F14+F15</f>
        <v>26.749943521319636</v>
      </c>
      <c r="G10" s="34">
        <f>SUM(G11:G15)</f>
        <v>29360</v>
      </c>
      <c r="H10" s="34">
        <f>SUM(H11:H15)</f>
        <v>27.614771127487604</v>
      </c>
      <c r="I10" s="64">
        <f>SUM(I11:I15)</f>
        <v>36292.6</v>
      </c>
      <c r="J10" s="64">
        <f>SUM(J11:J15)</f>
        <v>29.545529716097956</v>
      </c>
      <c r="K10" s="34">
        <f>I10-G10</f>
        <v>6932.5999999999985</v>
      </c>
      <c r="L10" s="34">
        <f>L11+L12+L13+L14+L15</f>
        <v>43.42047575503252</v>
      </c>
      <c r="M10" s="34">
        <f>SUM(M11:M15)</f>
        <v>39309</v>
      </c>
      <c r="N10" s="34">
        <f>SUM(N11:N15)</f>
        <v>31.022858699305907</v>
      </c>
      <c r="O10" s="34">
        <f>SUM(O11:O15)</f>
        <v>42621.599999999999</v>
      </c>
      <c r="P10" s="35">
        <f>SUM(P11:P15)</f>
        <v>32.670816361952816</v>
      </c>
      <c r="Q10" s="21"/>
    </row>
    <row r="11" spans="1:17" ht="12.75" customHeight="1">
      <c r="A11" s="15" t="s">
        <v>9</v>
      </c>
      <c r="B11" s="3">
        <v>111110</v>
      </c>
      <c r="C11" s="3">
        <v>18000.8</v>
      </c>
      <c r="D11" s="5">
        <f>C11/C9*100</f>
        <v>17.722172011633102</v>
      </c>
      <c r="E11" s="5">
        <v>27144.9</v>
      </c>
      <c r="F11" s="5">
        <f>E11/E9*100</f>
        <v>25.8316449998525</v>
      </c>
      <c r="G11" s="5">
        <v>28500</v>
      </c>
      <c r="H11" s="5">
        <f>G11/G9*100</f>
        <v>26.748407296590095</v>
      </c>
      <c r="I11" s="65">
        <v>35400</v>
      </c>
      <c r="J11" s="66">
        <f>I11/I9*100</f>
        <v>28.742584981430991</v>
      </c>
      <c r="K11" s="25">
        <f>I11-G11</f>
        <v>6900</v>
      </c>
      <c r="L11" s="25">
        <f>K11/K9*100</f>
        <v>43.216294421966417</v>
      </c>
      <c r="M11" s="5">
        <v>38395</v>
      </c>
      <c r="N11" s="5">
        <f>M11/M9*100</f>
        <v>30.225357811714009</v>
      </c>
      <c r="O11" s="5">
        <v>41696.5</v>
      </c>
      <c r="P11" s="6">
        <f>O11/O9*100</f>
        <v>31.881982415266712</v>
      </c>
      <c r="Q11" s="21"/>
    </row>
    <row r="12" spans="1:17" ht="28.5" customHeight="1">
      <c r="A12" s="22" t="s">
        <v>10</v>
      </c>
      <c r="B12" s="3">
        <v>111121</v>
      </c>
      <c r="C12" s="3">
        <v>318.2</v>
      </c>
      <c r="D12" s="5">
        <f>C12/C9*100</f>
        <v>0.31327469524141449</v>
      </c>
      <c r="E12" s="5">
        <v>610.6</v>
      </c>
      <c r="F12" s="5">
        <f>E12/E9*100</f>
        <v>0.58105951530158284</v>
      </c>
      <c r="G12" s="5">
        <v>580</v>
      </c>
      <c r="H12" s="5">
        <f>G12/G9*100</f>
        <v>0.54435355200078084</v>
      </c>
      <c r="I12" s="65">
        <v>590</v>
      </c>
      <c r="J12" s="66">
        <f>I12/I9*100</f>
        <v>0.47904308302384979</v>
      </c>
      <c r="K12" s="25">
        <f>I12-G12</f>
        <v>10</v>
      </c>
      <c r="L12" s="25">
        <f>K12/K9*100</f>
        <v>6.2632310756473075E-2</v>
      </c>
      <c r="M12" s="5">
        <v>600</v>
      </c>
      <c r="N12" s="5">
        <f>M12/M9*100</f>
        <v>0.47233271746395117</v>
      </c>
      <c r="O12" s="5">
        <v>610</v>
      </c>
      <c r="P12" s="6">
        <f>O12/O9*100</f>
        <v>0.46641826708027523</v>
      </c>
      <c r="Q12" s="21"/>
    </row>
    <row r="13" spans="1:17" ht="39" customHeight="1">
      <c r="A13" s="24" t="s">
        <v>25</v>
      </c>
      <c r="B13" s="3">
        <v>111124</v>
      </c>
      <c r="C13" s="3">
        <v>65.400000000000006</v>
      </c>
      <c r="D13" s="5">
        <f>C13/C9*100</f>
        <v>6.4387696633527683E-2</v>
      </c>
      <c r="E13" s="5">
        <v>100.6</v>
      </c>
      <c r="F13" s="5">
        <f>E13/E9*100</f>
        <v>9.5733028560987921E-2</v>
      </c>
      <c r="G13" s="5">
        <v>100</v>
      </c>
      <c r="H13" s="5">
        <f>G13/G9*100</f>
        <v>9.3854060689789812E-2</v>
      </c>
      <c r="I13" s="65">
        <v>120</v>
      </c>
      <c r="J13" s="66">
        <f>I13/I9*100</f>
        <v>9.7432491462477927E-2</v>
      </c>
      <c r="K13" s="25">
        <f t="shared" ref="K13" si="1">I13-G13</f>
        <v>20</v>
      </c>
      <c r="L13" s="25">
        <f>K13/K9*100</f>
        <v>0.12526462151294615</v>
      </c>
      <c r="M13" s="5">
        <v>125</v>
      </c>
      <c r="N13" s="5">
        <f>M13/M9*100</f>
        <v>9.8402649471656486E-2</v>
      </c>
      <c r="O13" s="5">
        <v>125</v>
      </c>
      <c r="P13" s="6">
        <f>O13/O9*100</f>
        <v>9.5577513745958034E-2</v>
      </c>
      <c r="Q13" s="21"/>
    </row>
    <row r="14" spans="1:17" s="21" customFormat="1" ht="30" customHeight="1">
      <c r="A14" s="24" t="s">
        <v>58</v>
      </c>
      <c r="B14" s="3">
        <v>111125</v>
      </c>
      <c r="C14" s="3">
        <v>29.6</v>
      </c>
      <c r="D14" s="5">
        <f>C14/C9*100</f>
        <v>2.914183211548042E-2</v>
      </c>
      <c r="E14" s="5">
        <v>47</v>
      </c>
      <c r="F14" s="5">
        <v>0.1</v>
      </c>
      <c r="G14" s="5">
        <v>30</v>
      </c>
      <c r="H14" s="5">
        <f>G14/G9*100</f>
        <v>2.815621820693694E-2</v>
      </c>
      <c r="I14" s="65">
        <v>32.6</v>
      </c>
      <c r="J14" s="66">
        <f>I14/I9*100</f>
        <v>2.6469160180639838E-2</v>
      </c>
      <c r="K14" s="25">
        <f>I14-G14</f>
        <v>2.6000000000000014</v>
      </c>
      <c r="L14" s="25">
        <f>K14/K9*100</f>
        <v>1.6284400796683005E-2</v>
      </c>
      <c r="M14" s="5">
        <v>34</v>
      </c>
      <c r="N14" s="5">
        <f>M14/M9*100</f>
        <v>2.6765520656290568E-2</v>
      </c>
      <c r="O14" s="5">
        <v>35.1</v>
      </c>
      <c r="P14" s="6">
        <f>O14/O9*100</f>
        <v>2.6838165859865017E-2</v>
      </c>
    </row>
    <row r="15" spans="1:17" s="21" customFormat="1" ht="27.75" customHeight="1">
      <c r="A15" s="24" t="s">
        <v>59</v>
      </c>
      <c r="B15" s="3">
        <v>111130</v>
      </c>
      <c r="C15" s="3">
        <v>69.2</v>
      </c>
      <c r="D15" s="5">
        <f>C15/C9*100</f>
        <v>6.8128877783488015E-2</v>
      </c>
      <c r="E15" s="5">
        <v>148.69999999999999</v>
      </c>
      <c r="F15" s="5">
        <f>E15/E9*100</f>
        <v>0.14150597760456166</v>
      </c>
      <c r="G15" s="5">
        <v>150</v>
      </c>
      <c r="H15" s="5">
        <v>0.2</v>
      </c>
      <c r="I15" s="65">
        <v>150</v>
      </c>
      <c r="J15" s="66">
        <v>0.2</v>
      </c>
      <c r="K15" s="25"/>
      <c r="L15" s="25"/>
      <c r="M15" s="5">
        <v>155</v>
      </c>
      <c r="N15" s="5">
        <v>0.2</v>
      </c>
      <c r="O15" s="5">
        <v>155</v>
      </c>
      <c r="P15" s="6">
        <v>0.2</v>
      </c>
    </row>
    <row r="16" spans="1:17" ht="15.75" customHeight="1">
      <c r="A16" s="4" t="s">
        <v>26</v>
      </c>
      <c r="B16" s="9">
        <v>1131</v>
      </c>
      <c r="C16" s="10">
        <f>C17+C18+C19</f>
        <v>49.8</v>
      </c>
      <c r="D16" s="10"/>
      <c r="E16" s="10">
        <f>E17+E20</f>
        <v>43.1</v>
      </c>
      <c r="F16" s="10">
        <f>F17+F18+F19</f>
        <v>0</v>
      </c>
      <c r="G16" s="10">
        <f>G20</f>
        <v>35</v>
      </c>
      <c r="H16" s="10">
        <f>H17</f>
        <v>0</v>
      </c>
      <c r="I16" s="67">
        <f>I20</f>
        <v>35</v>
      </c>
      <c r="J16" s="67">
        <f>J17</f>
        <v>0</v>
      </c>
      <c r="K16" s="10">
        <f>K17</f>
        <v>0</v>
      </c>
      <c r="L16" s="10">
        <f>L17</f>
        <v>0</v>
      </c>
      <c r="M16" s="10">
        <f>M20</f>
        <v>35</v>
      </c>
      <c r="N16" s="10">
        <f>N17</f>
        <v>0</v>
      </c>
      <c r="O16" s="10">
        <f>O20</f>
        <v>35</v>
      </c>
      <c r="P16" s="49">
        <f>P17</f>
        <v>0</v>
      </c>
      <c r="Q16" s="21"/>
    </row>
    <row r="17" spans="1:17" ht="25.2" customHeight="1">
      <c r="A17" s="22" t="s">
        <v>27</v>
      </c>
      <c r="B17" s="11">
        <v>113110</v>
      </c>
      <c r="C17" s="11">
        <v>17.2</v>
      </c>
      <c r="D17" s="26">
        <f>C17/C9*100</f>
        <v>1.693376731034673E-2</v>
      </c>
      <c r="E17" s="26">
        <v>0</v>
      </c>
      <c r="F17" s="26"/>
      <c r="G17" s="26"/>
      <c r="H17" s="26"/>
      <c r="I17" s="66"/>
      <c r="J17" s="66"/>
      <c r="K17" s="25"/>
      <c r="L17" s="25"/>
      <c r="M17" s="5"/>
      <c r="N17" s="5"/>
      <c r="O17" s="5"/>
      <c r="P17" s="6"/>
      <c r="Q17" s="21"/>
    </row>
    <row r="18" spans="1:17" ht="25.95" customHeight="1">
      <c r="A18" s="22" t="s">
        <v>28</v>
      </c>
      <c r="B18" s="11">
        <v>113130</v>
      </c>
      <c r="C18" s="11">
        <v>31.6</v>
      </c>
      <c r="D18" s="26">
        <f>C18/C9*100</f>
        <v>3.1110874825985853E-2</v>
      </c>
      <c r="E18" s="26"/>
      <c r="F18" s="26"/>
      <c r="G18" s="26"/>
      <c r="H18" s="26"/>
      <c r="I18" s="66"/>
      <c r="J18" s="66"/>
      <c r="K18" s="25"/>
      <c r="L18" s="25"/>
      <c r="M18" s="5"/>
      <c r="N18" s="5"/>
      <c r="O18" s="5"/>
      <c r="P18" s="6"/>
      <c r="Q18" s="21"/>
    </row>
    <row r="19" spans="1:17" ht="15.6" customHeight="1">
      <c r="A19" s="40" t="s">
        <v>29</v>
      </c>
      <c r="B19" s="11">
        <v>113150</v>
      </c>
      <c r="C19" s="11">
        <v>1</v>
      </c>
      <c r="D19" s="26"/>
      <c r="E19" s="26"/>
      <c r="F19" s="26"/>
      <c r="G19" s="26"/>
      <c r="H19" s="26"/>
      <c r="I19" s="66"/>
      <c r="J19" s="66"/>
      <c r="K19" s="7"/>
      <c r="L19" s="25"/>
      <c r="M19" s="5"/>
      <c r="N19" s="5"/>
      <c r="O19" s="5"/>
      <c r="P19" s="6"/>
      <c r="Q19" s="21"/>
    </row>
    <row r="20" spans="1:17" s="21" customFormat="1" ht="26.4" customHeight="1">
      <c r="A20" s="22" t="s">
        <v>57</v>
      </c>
      <c r="B20" s="11">
        <v>113160</v>
      </c>
      <c r="C20" s="11"/>
      <c r="D20" s="11"/>
      <c r="E20" s="26">
        <v>43.1</v>
      </c>
      <c r="F20" s="26">
        <f>E20/E9*100</f>
        <v>4.1014846232391447E-2</v>
      </c>
      <c r="G20" s="26">
        <v>35</v>
      </c>
      <c r="H20" s="26">
        <f>G20/G9*100</f>
        <v>3.2848921241426438E-2</v>
      </c>
      <c r="I20" s="66">
        <v>35</v>
      </c>
      <c r="J20" s="66">
        <f>I20/I9*100</f>
        <v>2.8417810009889397E-2</v>
      </c>
      <c r="K20" s="7">
        <f>I20-G20</f>
        <v>0</v>
      </c>
      <c r="L20" s="25"/>
      <c r="M20" s="5">
        <v>35</v>
      </c>
      <c r="N20" s="5">
        <f>M20/M9*100</f>
        <v>2.7552741852063821E-2</v>
      </c>
      <c r="O20" s="5">
        <v>35</v>
      </c>
      <c r="P20" s="6">
        <f>O20/O9*100</f>
        <v>2.6761703848868251E-2</v>
      </c>
    </row>
    <row r="21" spans="1:17" s="42" customFormat="1" ht="20.399999999999999" customHeight="1">
      <c r="A21" s="46" t="s">
        <v>30</v>
      </c>
      <c r="B21" s="9">
        <v>1132</v>
      </c>
      <c r="C21" s="10">
        <f>C22+C23+C24+C25</f>
        <v>3708.8</v>
      </c>
      <c r="D21" s="10">
        <v>3.6</v>
      </c>
      <c r="E21" s="10">
        <f t="shared" ref="E21:P21" si="2">E22+E23+E24+E25</f>
        <v>3876.4</v>
      </c>
      <c r="F21" s="10">
        <f t="shared" si="2"/>
        <v>3.6888619474534154</v>
      </c>
      <c r="G21" s="10">
        <f t="shared" si="2"/>
        <v>4502</v>
      </c>
      <c r="H21" s="10">
        <f t="shared" si="2"/>
        <v>4.2140473249715624</v>
      </c>
      <c r="I21" s="67">
        <f>I22+I23+I24+I25</f>
        <v>4707.3999999999996</v>
      </c>
      <c r="J21" s="67">
        <f t="shared" si="2"/>
        <v>3.8221142525872382</v>
      </c>
      <c r="K21" s="10">
        <f t="shared" si="2"/>
        <v>205.40000000000009</v>
      </c>
      <c r="L21" s="10">
        <f t="shared" si="2"/>
        <v>1.2864676629379574</v>
      </c>
      <c r="M21" s="10">
        <f t="shared" si="2"/>
        <v>4753</v>
      </c>
      <c r="N21" s="10">
        <f t="shared" si="2"/>
        <v>3.7416623435102663</v>
      </c>
      <c r="O21" s="10">
        <f t="shared" si="2"/>
        <v>4751.8999999999996</v>
      </c>
      <c r="P21" s="49">
        <f t="shared" si="2"/>
        <v>3.687289796374019</v>
      </c>
      <c r="Q21" s="47"/>
    </row>
    <row r="22" spans="1:17" s="21" customFormat="1" ht="16.2" customHeight="1">
      <c r="A22" s="40" t="s">
        <v>31</v>
      </c>
      <c r="B22" s="11">
        <v>113210</v>
      </c>
      <c r="C22" s="11">
        <v>128.80000000000001</v>
      </c>
      <c r="D22" s="26">
        <f>C22/C9*100</f>
        <v>0.12680635055654996</v>
      </c>
      <c r="E22" s="26">
        <v>164.1</v>
      </c>
      <c r="F22" s="26">
        <f>E22/E9*100</f>
        <v>0.15616093426300315</v>
      </c>
      <c r="G22" s="26">
        <v>140</v>
      </c>
      <c r="H22" s="26">
        <f>G22/G9*100</f>
        <v>0.13139568496570575</v>
      </c>
      <c r="I22" s="66">
        <v>140</v>
      </c>
      <c r="J22" s="66">
        <f>I22/I9*100</f>
        <v>0.11367124003955759</v>
      </c>
      <c r="K22" s="7">
        <f>I22-G22</f>
        <v>0</v>
      </c>
      <c r="L22" s="25"/>
      <c r="M22" s="5">
        <v>140</v>
      </c>
      <c r="N22" s="5">
        <f>M22/M9*100</f>
        <v>0.11021096740825528</v>
      </c>
      <c r="O22" s="5">
        <v>140</v>
      </c>
      <c r="P22" s="6">
        <f>O22/O9*100</f>
        <v>0.10704681539547301</v>
      </c>
    </row>
    <row r="23" spans="1:17" ht="13.95" customHeight="1">
      <c r="A23" s="40" t="s">
        <v>32</v>
      </c>
      <c r="B23" s="41">
        <v>113220</v>
      </c>
      <c r="C23" s="26">
        <v>21.5</v>
      </c>
      <c r="D23" s="26">
        <f>C23/C9*100</f>
        <v>2.1167209137933414E-2</v>
      </c>
      <c r="E23" s="26">
        <v>14.5</v>
      </c>
      <c r="F23" s="26">
        <f>E23/E9*100</f>
        <v>1.3798498152428677E-2</v>
      </c>
      <c r="G23" s="26">
        <v>12</v>
      </c>
      <c r="H23" s="26">
        <v>0</v>
      </c>
      <c r="I23" s="68">
        <v>12</v>
      </c>
      <c r="J23" s="66">
        <f>I23/I9*100</f>
        <v>9.7432491462477924E-3</v>
      </c>
      <c r="K23" s="7">
        <f t="shared" ref="K23:K25" si="3">I23-G23</f>
        <v>0</v>
      </c>
      <c r="L23" s="25"/>
      <c r="M23" s="26">
        <v>12</v>
      </c>
      <c r="N23" s="26">
        <f>M23/M9*100</f>
        <v>9.4466543492790229E-3</v>
      </c>
      <c r="O23" s="26">
        <v>12</v>
      </c>
      <c r="P23" s="44">
        <f>O23/O9*100</f>
        <v>9.1754413196119718E-3</v>
      </c>
      <c r="Q23" s="21"/>
    </row>
    <row r="24" spans="1:17" ht="38.4" customHeight="1">
      <c r="A24" s="23" t="s">
        <v>33</v>
      </c>
      <c r="B24" s="27" t="s">
        <v>34</v>
      </c>
      <c r="C24" s="27" t="s">
        <v>60</v>
      </c>
      <c r="D24" s="26">
        <f>C24/C9*100</f>
        <v>1.0703716174307538</v>
      </c>
      <c r="E24" s="26">
        <v>1151.4000000000001</v>
      </c>
      <c r="F24" s="26">
        <f>E24/E9*100</f>
        <v>1.0956959153590609</v>
      </c>
      <c r="G24" s="26">
        <v>1150</v>
      </c>
      <c r="H24" s="26">
        <f>G24/G9*100</f>
        <v>1.0793216979325828</v>
      </c>
      <c r="I24" s="65">
        <v>1245</v>
      </c>
      <c r="J24" s="66">
        <f>I24/I9*100</f>
        <v>1.0108620989232087</v>
      </c>
      <c r="K24" s="7">
        <f t="shared" si="3"/>
        <v>95</v>
      </c>
      <c r="L24" s="25">
        <f>K24/K9*100</f>
        <v>0.59500695218649413</v>
      </c>
      <c r="M24" s="5">
        <v>1270</v>
      </c>
      <c r="N24" s="5">
        <f>M24/M9*100</f>
        <v>0.99977091863203005</v>
      </c>
      <c r="O24" s="5">
        <v>1270</v>
      </c>
      <c r="P24" s="6">
        <f>O24/O9*100</f>
        <v>0.97106753965893366</v>
      </c>
      <c r="Q24" s="21"/>
    </row>
    <row r="25" spans="1:17" ht="26.4" customHeight="1">
      <c r="A25" s="23" t="s">
        <v>35</v>
      </c>
      <c r="B25" s="11">
        <v>113240</v>
      </c>
      <c r="C25" s="26">
        <v>2471.3000000000002</v>
      </c>
      <c r="D25" s="26">
        <f>C25/C9*100</f>
        <v>2.4330476252360391</v>
      </c>
      <c r="E25" s="26">
        <v>2546.4</v>
      </c>
      <c r="F25" s="26">
        <f>E25/E9*100</f>
        <v>2.4232065996789229</v>
      </c>
      <c r="G25" s="26">
        <v>3200</v>
      </c>
      <c r="H25" s="26">
        <f>G25/G9*100</f>
        <v>3.003329942073274</v>
      </c>
      <c r="I25" s="68">
        <v>3310.4</v>
      </c>
      <c r="J25" s="68">
        <f>I25/I9*100</f>
        <v>2.6878376644782245</v>
      </c>
      <c r="K25" s="7">
        <f t="shared" si="3"/>
        <v>110.40000000000009</v>
      </c>
      <c r="L25" s="25">
        <f>K25/K9*100</f>
        <v>0.6914607107514632</v>
      </c>
      <c r="M25" s="26">
        <v>3331</v>
      </c>
      <c r="N25" s="26">
        <f>M25/M9*100</f>
        <v>2.622233803120702</v>
      </c>
      <c r="O25" s="26">
        <v>3329.9</v>
      </c>
      <c r="P25" s="44">
        <v>2.6</v>
      </c>
      <c r="Q25" s="21"/>
    </row>
    <row r="26" spans="1:17" s="42" customFormat="1" ht="26.4" customHeight="1">
      <c r="A26" s="4" t="s">
        <v>36</v>
      </c>
      <c r="B26" s="9">
        <v>1133</v>
      </c>
      <c r="C26" s="10">
        <f>C27</f>
        <v>332.8</v>
      </c>
      <c r="D26" s="10">
        <f t="shared" ref="D26:P26" si="4">D27</f>
        <v>0.32764870702810417</v>
      </c>
      <c r="E26" s="10">
        <f t="shared" si="4"/>
        <v>18.5</v>
      </c>
      <c r="F26" s="10">
        <f>E26/E9*100</f>
        <v>1.760498040137452E-2</v>
      </c>
      <c r="G26" s="10">
        <f t="shared" si="4"/>
        <v>0</v>
      </c>
      <c r="H26" s="10">
        <f t="shared" si="4"/>
        <v>0</v>
      </c>
      <c r="I26" s="67">
        <f t="shared" si="4"/>
        <v>0</v>
      </c>
      <c r="J26" s="67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49">
        <f t="shared" si="4"/>
        <v>0</v>
      </c>
    </row>
    <row r="27" spans="1:17" s="21" customFormat="1" ht="18" customHeight="1">
      <c r="A27" s="22" t="s">
        <v>37</v>
      </c>
      <c r="B27" s="11">
        <v>113313</v>
      </c>
      <c r="C27" s="11">
        <v>332.8</v>
      </c>
      <c r="D27" s="26">
        <f>C27/C9*100</f>
        <v>0.32764870702810417</v>
      </c>
      <c r="E27" s="26">
        <v>18.5</v>
      </c>
      <c r="F27" s="26">
        <f>E27/E9*100</f>
        <v>1.760498040137452E-2</v>
      </c>
      <c r="G27" s="26">
        <v>0</v>
      </c>
      <c r="H27" s="26"/>
      <c r="I27" s="65">
        <v>0</v>
      </c>
      <c r="J27" s="66"/>
      <c r="K27" s="7">
        <f>I27-G27</f>
        <v>0</v>
      </c>
      <c r="L27" s="25"/>
      <c r="M27" s="5"/>
      <c r="N27" s="5"/>
      <c r="O27" s="5"/>
      <c r="P27" s="6"/>
    </row>
    <row r="28" spans="1:17" s="42" customFormat="1" ht="15.6" customHeight="1">
      <c r="A28" s="4" t="s">
        <v>38</v>
      </c>
      <c r="B28" s="9">
        <v>1144</v>
      </c>
      <c r="C28" s="10">
        <f>C30+C35+C29+C31+C32+C33+C34+C36+C37+C38</f>
        <v>8098.4000000000005</v>
      </c>
      <c r="D28" s="10">
        <f>D30+D35+D29+D31+D32+D33+D34+D36+D38</f>
        <v>7.8614459468240323</v>
      </c>
      <c r="E28" s="10">
        <f>E30+E35+E29+E31+E32+E33+E34+E36+E37+E38</f>
        <v>7908.1</v>
      </c>
      <c r="F28" s="10">
        <f>F30+F35+F29+F31+F32+F33+F36+F38</f>
        <v>7.4863038010580114</v>
      </c>
      <c r="G28" s="10">
        <f>G30+G35+G29+G31+G32+G33+G34+G36+G37+G38</f>
        <v>7910</v>
      </c>
      <c r="H28" s="10">
        <f>H30+H35+H31+H32+H33+H36+H37+H38+H29</f>
        <v>7.3910072793209469</v>
      </c>
      <c r="I28" s="67">
        <f>I30+I35+I29+I31+I32+I33+I34+I36+I37+I38</f>
        <v>9520</v>
      </c>
      <c r="J28" s="67">
        <f>J30+J35+J29+J31+J32+J33+J34+J36+J38</f>
        <v>7.709345886968566</v>
      </c>
      <c r="K28" s="10">
        <f t="shared" ref="K28:L28" si="5">K30+K35</f>
        <v>1155</v>
      </c>
      <c r="L28" s="10">
        <f t="shared" si="5"/>
        <v>7.2340318923726388</v>
      </c>
      <c r="M28" s="10">
        <f>M30+M35+M29+M31+M32+M33+M34+M36+M37+M38</f>
        <v>9595</v>
      </c>
      <c r="N28" s="10">
        <f>N30+N35+N29+N31+N32+N33+N36+N37+N38</f>
        <v>7.5337068435500196</v>
      </c>
      <c r="O28" s="10">
        <f>O30+O35+O29+O31+O32+O33+O34+O36+O37+O38</f>
        <v>9635</v>
      </c>
      <c r="P28" s="49">
        <f>P29+P30+P31+P32+P33+P34+P35+P37+P38</f>
        <v>7.2447755419436195</v>
      </c>
    </row>
    <row r="29" spans="1:17" s="42" customFormat="1" ht="15.6" customHeight="1">
      <c r="A29" s="22" t="s">
        <v>61</v>
      </c>
      <c r="B29" s="11">
        <v>114411</v>
      </c>
      <c r="C29" s="26">
        <v>1184.4000000000001</v>
      </c>
      <c r="D29" s="10">
        <f>C29/C9*100</f>
        <v>1.166067093161318</v>
      </c>
      <c r="E29" s="10">
        <v>1146.8</v>
      </c>
      <c r="F29" s="10">
        <f>E29/E9*100</f>
        <v>1.0913184607727728</v>
      </c>
      <c r="G29" s="10">
        <v>1200</v>
      </c>
      <c r="H29" s="10">
        <f>G29/G9*100</f>
        <v>1.1262487282774778</v>
      </c>
      <c r="I29" s="67">
        <v>1200</v>
      </c>
      <c r="J29" s="67">
        <f>I29/I9*100</f>
        <v>0.97432491462477921</v>
      </c>
      <c r="K29" s="10"/>
      <c r="L29" s="10"/>
      <c r="M29" s="10">
        <v>1200</v>
      </c>
      <c r="N29" s="10">
        <f>M29/M9*100</f>
        <v>0.94466543492790234</v>
      </c>
      <c r="O29" s="10">
        <v>1200</v>
      </c>
      <c r="P29" s="49">
        <f>O29/O9*100</f>
        <v>0.91754413196119722</v>
      </c>
    </row>
    <row r="30" spans="1:17" s="43" customFormat="1" ht="15" customHeight="1">
      <c r="A30" s="22" t="s">
        <v>39</v>
      </c>
      <c r="B30" s="11">
        <v>114412</v>
      </c>
      <c r="C30" s="26">
        <v>1707.6</v>
      </c>
      <c r="D30" s="26">
        <f>C30/C9*100</f>
        <v>1.6811686662295391</v>
      </c>
      <c r="E30" s="26">
        <v>1678.4</v>
      </c>
      <c r="F30" s="26">
        <f>E30/E9*100</f>
        <v>1.5971999516576754</v>
      </c>
      <c r="G30" s="26">
        <v>1650</v>
      </c>
      <c r="H30" s="26">
        <f>G30/G9*100</f>
        <v>1.548592001381532</v>
      </c>
      <c r="I30" s="68">
        <v>1750</v>
      </c>
      <c r="J30" s="68">
        <f>I30/I9*100</f>
        <v>1.4208905004944699</v>
      </c>
      <c r="K30" s="25">
        <f>I30-G30</f>
        <v>100</v>
      </c>
      <c r="L30" s="25">
        <f>K30/K9*100</f>
        <v>0.62632310756473075</v>
      </c>
      <c r="M30" s="26">
        <v>1760</v>
      </c>
      <c r="N30" s="26">
        <f>M30/M9*100</f>
        <v>1.3855093045609235</v>
      </c>
      <c r="O30" s="26">
        <v>1760</v>
      </c>
      <c r="P30" s="44">
        <f>O30/O9*100</f>
        <v>1.345731393543089</v>
      </c>
    </row>
    <row r="31" spans="1:17" s="43" customFormat="1" ht="15" customHeight="1">
      <c r="A31" s="22" t="s">
        <v>62</v>
      </c>
      <c r="B31" s="11">
        <v>114413</v>
      </c>
      <c r="C31" s="26">
        <v>226.1</v>
      </c>
      <c r="D31" s="26">
        <f>C31/C9*100</f>
        <v>0.22260027842263924</v>
      </c>
      <c r="E31" s="26">
        <v>106.9</v>
      </c>
      <c r="F31" s="26">
        <f>E31/E9*100</f>
        <v>0.10172823810307764</v>
      </c>
      <c r="G31" s="26">
        <v>150</v>
      </c>
      <c r="H31" s="26">
        <f>G31/G9*100</f>
        <v>0.14078109103468472</v>
      </c>
      <c r="I31" s="68">
        <v>300</v>
      </c>
      <c r="J31" s="68">
        <f>I31/I9*100</f>
        <v>0.2435812286561948</v>
      </c>
      <c r="K31" s="25"/>
      <c r="L31" s="25"/>
      <c r="M31" s="26">
        <v>310</v>
      </c>
      <c r="N31" s="26">
        <f>M31/M9*100</f>
        <v>0.24403857068970811</v>
      </c>
      <c r="O31" s="26">
        <v>310</v>
      </c>
      <c r="P31" s="44">
        <f>O31/O9*100</f>
        <v>0.23703223408997592</v>
      </c>
    </row>
    <row r="32" spans="1:17" s="43" customFormat="1" ht="15" customHeight="1">
      <c r="A32" s="22" t="s">
        <v>63</v>
      </c>
      <c r="B32" s="11">
        <v>114414</v>
      </c>
      <c r="C32" s="26">
        <v>2.2000000000000002</v>
      </c>
      <c r="D32" s="26">
        <f>C32/C9*100</f>
        <v>2.1659469815559773E-3</v>
      </c>
      <c r="E32" s="26">
        <v>7</v>
      </c>
      <c r="F32" s="26">
        <f>E32/E9*100</f>
        <v>6.6613439356552236E-3</v>
      </c>
      <c r="G32" s="26">
        <v>10</v>
      </c>
      <c r="H32" s="26">
        <v>0</v>
      </c>
      <c r="I32" s="68">
        <v>10</v>
      </c>
      <c r="J32" s="68">
        <f>I32/I9*100</f>
        <v>8.1193742885398278E-3</v>
      </c>
      <c r="K32" s="25"/>
      <c r="L32" s="25"/>
      <c r="M32" s="26">
        <v>10</v>
      </c>
      <c r="N32" s="26">
        <f>M32/M9*100</f>
        <v>7.8722119577325205E-3</v>
      </c>
      <c r="O32" s="26">
        <v>10</v>
      </c>
      <c r="P32" s="44">
        <f>O32/O9*100</f>
        <v>7.646201099676642E-3</v>
      </c>
    </row>
    <row r="33" spans="1:17" s="43" customFormat="1" ht="15" customHeight="1">
      <c r="A33" s="22" t="s">
        <v>64</v>
      </c>
      <c r="B33" s="11">
        <v>114415</v>
      </c>
      <c r="C33" s="26">
        <v>309.39999999999998</v>
      </c>
      <c r="D33" s="26">
        <f>C33/C9*100</f>
        <v>0.30461090731519053</v>
      </c>
      <c r="E33" s="26">
        <v>299.5</v>
      </c>
      <c r="F33" s="26">
        <f>E33/E9*100</f>
        <v>0.28501035838981992</v>
      </c>
      <c r="G33" s="26">
        <v>320</v>
      </c>
      <c r="H33" s="26">
        <f>G33/G9*100</f>
        <v>0.3003329942073274</v>
      </c>
      <c r="I33" s="68">
        <v>300</v>
      </c>
      <c r="J33" s="68">
        <f>I33/I9*100</f>
        <v>0.2435812286561948</v>
      </c>
      <c r="K33" s="25"/>
      <c r="L33" s="25"/>
      <c r="M33" s="26">
        <v>300</v>
      </c>
      <c r="N33" s="26">
        <f>M33/M9*100</f>
        <v>0.23616635873197558</v>
      </c>
      <c r="O33" s="26">
        <v>300</v>
      </c>
      <c r="P33" s="44">
        <f>O33/O9*100</f>
        <v>0.2293860329902993</v>
      </c>
    </row>
    <row r="34" spans="1:17" s="43" customFormat="1" ht="15" customHeight="1">
      <c r="A34" s="22" t="s">
        <v>65</v>
      </c>
      <c r="B34" s="11">
        <v>114416</v>
      </c>
      <c r="C34" s="26">
        <v>15.3</v>
      </c>
      <c r="D34" s="26">
        <f>C34/C9*100</f>
        <v>1.5063176735366569E-2</v>
      </c>
      <c r="E34" s="26">
        <v>20.5</v>
      </c>
      <c r="F34" s="26">
        <f>E34/E9*100</f>
        <v>1.9508221525847441E-2</v>
      </c>
      <c r="G34" s="26">
        <v>25</v>
      </c>
      <c r="H34" s="26">
        <f>G34/G9*100</f>
        <v>2.3463515172447453E-2</v>
      </c>
      <c r="I34" s="68">
        <v>25</v>
      </c>
      <c r="J34" s="68">
        <f>I34/I9*100</f>
        <v>2.0298435721349567E-2</v>
      </c>
      <c r="K34" s="25"/>
      <c r="L34" s="25"/>
      <c r="M34" s="26">
        <v>25</v>
      </c>
      <c r="N34" s="26">
        <f>M34/M9*100</f>
        <v>1.9680529894331299E-2</v>
      </c>
      <c r="O34" s="26">
        <v>25</v>
      </c>
      <c r="P34" s="44">
        <f>O34/O9*100</f>
        <v>1.9115502749191608E-2</v>
      </c>
    </row>
    <row r="35" spans="1:17" ht="22.95" customHeight="1">
      <c r="A35" s="22" t="s">
        <v>40</v>
      </c>
      <c r="B35" s="11">
        <v>114418</v>
      </c>
      <c r="C35" s="11">
        <v>3948.1</v>
      </c>
      <c r="D35" s="26">
        <v>3.8</v>
      </c>
      <c r="E35" s="26">
        <v>3923.2</v>
      </c>
      <c r="F35" s="26">
        <f>E35/E9*100</f>
        <v>3.7333977897660819</v>
      </c>
      <c r="G35" s="26">
        <v>3750</v>
      </c>
      <c r="H35" s="26">
        <f>G35/G9*100</f>
        <v>3.5195272758671181</v>
      </c>
      <c r="I35" s="66">
        <v>4805</v>
      </c>
      <c r="J35" s="66">
        <f>I35/I9*100</f>
        <v>3.901359345643387</v>
      </c>
      <c r="K35" s="25">
        <f>I35-G35</f>
        <v>1055</v>
      </c>
      <c r="L35" s="25">
        <f>K35/K9*100</f>
        <v>6.6077087848079081</v>
      </c>
      <c r="M35" s="5">
        <v>4855</v>
      </c>
      <c r="N35" s="5">
        <f>M35/M9*100</f>
        <v>3.8219589054791379</v>
      </c>
      <c r="O35" s="5">
        <v>4895</v>
      </c>
      <c r="P35" s="6">
        <f>O35/O9*100</f>
        <v>3.7428154382917169</v>
      </c>
      <c r="Q35" s="21"/>
    </row>
    <row r="36" spans="1:17" s="21" customFormat="1" ht="22.95" customHeight="1">
      <c r="A36" s="22" t="s">
        <v>66</v>
      </c>
      <c r="B36" s="11">
        <v>114421</v>
      </c>
      <c r="C36" s="11">
        <v>121.5</v>
      </c>
      <c r="D36" s="26">
        <f>C36/C9*100</f>
        <v>0.11961934466320509</v>
      </c>
      <c r="E36" s="26">
        <v>82.6</v>
      </c>
      <c r="F36" s="26">
        <f>E36/E9*100</f>
        <v>7.860385844073163E-2</v>
      </c>
      <c r="G36" s="26">
        <v>80</v>
      </c>
      <c r="H36" s="26">
        <f>G36/G9*100</f>
        <v>7.5083248551831849E-2</v>
      </c>
      <c r="I36" s="66">
        <v>130</v>
      </c>
      <c r="J36" s="66">
        <f>I36/I9*100</f>
        <v>0.10555186575101774</v>
      </c>
      <c r="K36" s="25"/>
      <c r="L36" s="25"/>
      <c r="M36" s="5">
        <v>135</v>
      </c>
      <c r="N36" s="5">
        <f>M36/M9*100</f>
        <v>0.10627486142938901</v>
      </c>
      <c r="O36" s="5">
        <v>135</v>
      </c>
      <c r="P36" s="6">
        <f>O36/O9*100</f>
        <v>0.10322371484563467</v>
      </c>
    </row>
    <row r="37" spans="1:17" s="21" customFormat="1" ht="22.95" customHeight="1">
      <c r="A37" s="22" t="s">
        <v>67</v>
      </c>
      <c r="B37" s="11">
        <v>114423</v>
      </c>
      <c r="C37" s="11">
        <v>25</v>
      </c>
      <c r="D37" s="26">
        <f>C37/C9*100</f>
        <v>2.4613033881317924E-2</v>
      </c>
      <c r="E37" s="26">
        <v>20.7</v>
      </c>
      <c r="F37" s="26">
        <f>E37/E9*100</f>
        <v>1.9698545638294734E-2</v>
      </c>
      <c r="G37" s="26">
        <v>25</v>
      </c>
      <c r="H37" s="26">
        <f>G37/G9*100</f>
        <v>2.3463515172447453E-2</v>
      </c>
      <c r="I37" s="66">
        <v>25</v>
      </c>
      <c r="J37" s="66">
        <f>I37/I9*100</f>
        <v>2.0298435721349567E-2</v>
      </c>
      <c r="K37" s="25"/>
      <c r="L37" s="25"/>
      <c r="M37" s="5">
        <v>25</v>
      </c>
      <c r="N37" s="5">
        <f>M37/M9*100</f>
        <v>1.9680529894331299E-2</v>
      </c>
      <c r="O37" s="5">
        <v>25</v>
      </c>
      <c r="P37" s="6">
        <v>0</v>
      </c>
    </row>
    <row r="38" spans="1:17" s="21" customFormat="1" ht="22.95" customHeight="1">
      <c r="A38" s="22" t="s">
        <v>68</v>
      </c>
      <c r="B38" s="11">
        <v>114426</v>
      </c>
      <c r="C38" s="11">
        <v>558.79999999999995</v>
      </c>
      <c r="D38" s="26">
        <f>C38/C9*100</f>
        <v>0.55015053331521813</v>
      </c>
      <c r="E38" s="26">
        <v>622.5</v>
      </c>
      <c r="F38" s="26">
        <f>E38/E9*100</f>
        <v>0.5923837999921967</v>
      </c>
      <c r="G38" s="26">
        <v>700</v>
      </c>
      <c r="H38" s="26">
        <f>G38/G9*100</f>
        <v>0.65697842482852864</v>
      </c>
      <c r="I38" s="66">
        <v>975</v>
      </c>
      <c r="J38" s="66">
        <f>I38/I9*100</f>
        <v>0.79163899313263308</v>
      </c>
      <c r="K38" s="25"/>
      <c r="L38" s="25"/>
      <c r="M38" s="5">
        <v>975</v>
      </c>
      <c r="N38" s="5">
        <f>M38/M9*100</f>
        <v>0.76754066587892067</v>
      </c>
      <c r="O38" s="5">
        <v>975</v>
      </c>
      <c r="P38" s="6">
        <f>O38/O9*100</f>
        <v>0.74550460721847267</v>
      </c>
    </row>
    <row r="39" spans="1:17" s="42" customFormat="1" ht="26.4" customHeight="1">
      <c r="A39" s="4" t="s">
        <v>41</v>
      </c>
      <c r="B39" s="9">
        <v>1145</v>
      </c>
      <c r="C39" s="10">
        <f>C40</f>
        <v>1668.4</v>
      </c>
      <c r="D39" s="10">
        <f t="shared" ref="D39:P39" si="6">D40</f>
        <v>1.6425754291036327</v>
      </c>
      <c r="E39" s="10">
        <f t="shared" si="6"/>
        <v>1185.5</v>
      </c>
      <c r="F39" s="10">
        <f t="shared" si="6"/>
        <v>1.1281461765313239</v>
      </c>
      <c r="G39" s="10">
        <f t="shared" si="6"/>
        <v>1250</v>
      </c>
      <c r="H39" s="10">
        <f t="shared" si="6"/>
        <v>1.1731757586223726</v>
      </c>
      <c r="I39" s="67">
        <f t="shared" si="6"/>
        <v>1300</v>
      </c>
      <c r="J39" s="67">
        <f t="shared" si="6"/>
        <v>1.0555186575101774</v>
      </c>
      <c r="K39" s="10">
        <f t="shared" si="6"/>
        <v>0</v>
      </c>
      <c r="L39" s="10">
        <f t="shared" si="6"/>
        <v>0</v>
      </c>
      <c r="M39" s="10">
        <f t="shared" si="6"/>
        <v>1300</v>
      </c>
      <c r="N39" s="10">
        <f t="shared" si="6"/>
        <v>1.0233875545052276</v>
      </c>
      <c r="O39" s="10">
        <f t="shared" si="6"/>
        <v>1300</v>
      </c>
      <c r="P39" s="49">
        <f t="shared" si="6"/>
        <v>0.99400614295796363</v>
      </c>
    </row>
    <row r="40" spans="1:17" s="43" customFormat="1" ht="16.95" customHeight="1">
      <c r="A40" s="22" t="s">
        <v>42</v>
      </c>
      <c r="B40" s="11">
        <v>114522</v>
      </c>
      <c r="C40" s="26">
        <v>1668.4</v>
      </c>
      <c r="D40" s="26">
        <f>C40/C9*100</f>
        <v>1.6425754291036327</v>
      </c>
      <c r="E40" s="26">
        <v>1185.5</v>
      </c>
      <c r="F40" s="26">
        <f>E40/E9*100</f>
        <v>1.1281461765313239</v>
      </c>
      <c r="G40" s="26">
        <v>1250</v>
      </c>
      <c r="H40" s="26">
        <f>G40/G9*100</f>
        <v>1.1731757586223726</v>
      </c>
      <c r="I40" s="68">
        <v>1300</v>
      </c>
      <c r="J40" s="68">
        <f>I40/I9*100</f>
        <v>1.0555186575101774</v>
      </c>
      <c r="K40" s="25"/>
      <c r="L40" s="25"/>
      <c r="M40" s="26">
        <v>1300</v>
      </c>
      <c r="N40" s="26">
        <f>M40/M9*100</f>
        <v>1.0233875545052276</v>
      </c>
      <c r="O40" s="26">
        <v>1300</v>
      </c>
      <c r="P40" s="44">
        <f>O40/O9*100</f>
        <v>0.99400614295796363</v>
      </c>
    </row>
    <row r="41" spans="1:17" s="43" customFormat="1" ht="16.95" customHeight="1">
      <c r="A41" s="72" t="s">
        <v>71</v>
      </c>
      <c r="B41" s="73">
        <v>132</v>
      </c>
      <c r="C41" s="74">
        <f>C42+C43</f>
        <v>1612.3000000000002</v>
      </c>
      <c r="D41" s="74">
        <f>D42+D43</f>
        <v>1.5873437810739552</v>
      </c>
      <c r="E41" s="74">
        <f>E42+E43</f>
        <v>3648.8</v>
      </c>
      <c r="F41" s="74">
        <f>F42+F43</f>
        <v>3.4722731074883972</v>
      </c>
      <c r="G41" s="74"/>
      <c r="H41" s="74"/>
      <c r="I41" s="75"/>
      <c r="J41" s="75"/>
      <c r="K41" s="76"/>
      <c r="L41" s="76"/>
      <c r="M41" s="74"/>
      <c r="N41" s="74"/>
      <c r="O41" s="74"/>
      <c r="P41" s="96"/>
    </row>
    <row r="42" spans="1:17" s="43" customFormat="1" ht="16.95" customHeight="1">
      <c r="A42" s="22" t="s">
        <v>69</v>
      </c>
      <c r="B42" s="11">
        <v>1321</v>
      </c>
      <c r="C42" s="26">
        <v>513.6</v>
      </c>
      <c r="D42" s="26">
        <f>C42/C9*100</f>
        <v>0.50565016805779539</v>
      </c>
      <c r="E42" s="26">
        <v>2634.8</v>
      </c>
      <c r="F42" s="26">
        <f>E42/E9*100</f>
        <v>2.5073298573806264</v>
      </c>
      <c r="G42" s="26"/>
      <c r="H42" s="26"/>
      <c r="I42" s="68"/>
      <c r="J42" s="68"/>
      <c r="K42" s="25"/>
      <c r="L42" s="25"/>
      <c r="M42" s="26"/>
      <c r="N42" s="26"/>
      <c r="O42" s="26"/>
      <c r="P42" s="44"/>
    </row>
    <row r="43" spans="1:17" s="43" customFormat="1" ht="16.95" customHeight="1">
      <c r="A43" s="22" t="s">
        <v>70</v>
      </c>
      <c r="B43" s="11">
        <v>1322</v>
      </c>
      <c r="C43" s="26">
        <v>1098.7</v>
      </c>
      <c r="D43" s="26">
        <f>C43/C9*100</f>
        <v>1.0816936130161598</v>
      </c>
      <c r="E43" s="26">
        <v>1014</v>
      </c>
      <c r="F43" s="26">
        <f>E43/E9*100</f>
        <v>0.96494325010777104</v>
      </c>
      <c r="G43" s="26"/>
      <c r="H43" s="26"/>
      <c r="I43" s="68"/>
      <c r="J43" s="68"/>
      <c r="K43" s="25"/>
      <c r="L43" s="25"/>
      <c r="M43" s="26"/>
      <c r="N43" s="26"/>
      <c r="O43" s="26"/>
      <c r="P43" s="44"/>
    </row>
    <row r="44" spans="1:17" s="42" customFormat="1" ht="12" customHeight="1">
      <c r="A44" s="19" t="s">
        <v>43</v>
      </c>
      <c r="B44" s="9">
        <v>1415</v>
      </c>
      <c r="C44" s="10">
        <f t="shared" ref="C44:H44" si="7">C45</f>
        <v>187.4</v>
      </c>
      <c r="D44" s="10">
        <f t="shared" si="7"/>
        <v>0.18449930197435913</v>
      </c>
      <c r="E44" s="10">
        <f t="shared" si="7"/>
        <v>276.8</v>
      </c>
      <c r="F44" s="10">
        <f t="shared" si="7"/>
        <v>0.26340857162705228</v>
      </c>
      <c r="G44" s="10">
        <f t="shared" si="7"/>
        <v>185</v>
      </c>
      <c r="H44" s="10">
        <f t="shared" si="7"/>
        <v>0.17363001227611113</v>
      </c>
      <c r="I44" s="67">
        <v>185</v>
      </c>
      <c r="J44" s="67">
        <f>J45</f>
        <v>0.15020842433798681</v>
      </c>
      <c r="K44" s="10">
        <f>+K45</f>
        <v>0</v>
      </c>
      <c r="L44" s="10">
        <f>L45</f>
        <v>0</v>
      </c>
      <c r="M44" s="10">
        <f>M45</f>
        <v>185</v>
      </c>
      <c r="N44" s="10">
        <f>N45</f>
        <v>0.14563592121805161</v>
      </c>
      <c r="O44" s="10">
        <f>O45</f>
        <v>185</v>
      </c>
      <c r="P44" s="49">
        <f>P45</f>
        <v>0.1414547203440179</v>
      </c>
    </row>
    <row r="45" spans="1:17" s="43" customFormat="1" ht="27.6" customHeight="1">
      <c r="A45" s="23" t="s">
        <v>44</v>
      </c>
      <c r="B45" s="11">
        <v>141533</v>
      </c>
      <c r="C45" s="26">
        <v>187.4</v>
      </c>
      <c r="D45" s="26">
        <f>C45/C9*100</f>
        <v>0.18449930197435913</v>
      </c>
      <c r="E45" s="26">
        <v>276.8</v>
      </c>
      <c r="F45" s="26">
        <f>E45/E9*100</f>
        <v>0.26340857162705228</v>
      </c>
      <c r="G45" s="26">
        <v>185</v>
      </c>
      <c r="H45" s="26">
        <f>G45/G9*100</f>
        <v>0.17363001227611113</v>
      </c>
      <c r="I45" s="66">
        <v>185</v>
      </c>
      <c r="J45" s="66">
        <f>I45/I9*100</f>
        <v>0.15020842433798681</v>
      </c>
      <c r="K45" s="25"/>
      <c r="L45" s="25"/>
      <c r="M45" s="5">
        <v>185</v>
      </c>
      <c r="N45" s="5">
        <f>M45/M9*100</f>
        <v>0.14563592121805161</v>
      </c>
      <c r="O45" s="5">
        <v>185</v>
      </c>
      <c r="P45" s="6">
        <f>O45/O9*100</f>
        <v>0.1414547203440179</v>
      </c>
    </row>
    <row r="46" spans="1:17" s="42" customFormat="1" ht="16.95" customHeight="1">
      <c r="A46" s="19" t="s">
        <v>45</v>
      </c>
      <c r="B46" s="9">
        <v>1422</v>
      </c>
      <c r="C46" s="10">
        <f>C47+C48</f>
        <v>13.6</v>
      </c>
      <c r="D46" s="10">
        <f t="shared" ref="D46:P46" si="8">D47+D48</f>
        <v>1.3389490431436947E-2</v>
      </c>
      <c r="E46" s="10">
        <f t="shared" si="8"/>
        <v>11</v>
      </c>
      <c r="F46" s="10">
        <f t="shared" si="8"/>
        <v>1.0467826184601067E-2</v>
      </c>
      <c r="G46" s="10">
        <f t="shared" si="8"/>
        <v>10</v>
      </c>
      <c r="H46" s="10">
        <f t="shared" si="8"/>
        <v>9.3854060689789812E-3</v>
      </c>
      <c r="I46" s="67">
        <f t="shared" si="8"/>
        <v>12</v>
      </c>
      <c r="J46" s="67">
        <f t="shared" si="8"/>
        <v>0</v>
      </c>
      <c r="K46" s="10">
        <f t="shared" si="8"/>
        <v>2</v>
      </c>
      <c r="L46" s="10">
        <f t="shared" si="8"/>
        <v>0</v>
      </c>
      <c r="M46" s="10">
        <f t="shared" si="8"/>
        <v>12</v>
      </c>
      <c r="N46" s="10">
        <f t="shared" si="8"/>
        <v>0</v>
      </c>
      <c r="O46" s="10">
        <f t="shared" si="8"/>
        <v>12</v>
      </c>
      <c r="P46" s="49">
        <f t="shared" si="8"/>
        <v>0</v>
      </c>
    </row>
    <row r="47" spans="1:17" s="43" customFormat="1" ht="25.2" customHeight="1">
      <c r="A47" s="45" t="s">
        <v>46</v>
      </c>
      <c r="B47" s="11">
        <v>142211</v>
      </c>
      <c r="C47" s="26">
        <v>1</v>
      </c>
      <c r="D47" s="26">
        <f>C47/C9*100</f>
        <v>9.8452135525271692E-4</v>
      </c>
      <c r="E47" s="26">
        <v>0.2</v>
      </c>
      <c r="F47" s="26">
        <f>E47/E9*100</f>
        <v>1.9032411244729211E-4</v>
      </c>
      <c r="G47" s="26"/>
      <c r="H47" s="26"/>
      <c r="I47" s="68">
        <v>0</v>
      </c>
      <c r="J47" s="68"/>
      <c r="K47" s="25">
        <f>I47-G47</f>
        <v>0</v>
      </c>
      <c r="L47" s="25"/>
      <c r="M47" s="26"/>
      <c r="N47" s="26"/>
      <c r="O47" s="26"/>
      <c r="P47" s="44"/>
    </row>
    <row r="48" spans="1:17" ht="28.5" customHeight="1">
      <c r="A48" s="22" t="s">
        <v>47</v>
      </c>
      <c r="B48" s="11">
        <v>142215</v>
      </c>
      <c r="C48" s="26">
        <v>12.6</v>
      </c>
      <c r="D48" s="26">
        <f>C48/C9*100</f>
        <v>1.2404969076184231E-2</v>
      </c>
      <c r="E48" s="26">
        <v>10.8</v>
      </c>
      <c r="F48" s="26">
        <f>E48/E9*100</f>
        <v>1.0277502072153775E-2</v>
      </c>
      <c r="G48" s="26">
        <v>10</v>
      </c>
      <c r="H48" s="26">
        <f>G48/G9*100</f>
        <v>9.3854060689789812E-3</v>
      </c>
      <c r="I48" s="66">
        <v>12</v>
      </c>
      <c r="J48" s="66"/>
      <c r="K48" s="25">
        <f>I48-G48</f>
        <v>2</v>
      </c>
      <c r="L48" s="25"/>
      <c r="M48" s="5">
        <v>12</v>
      </c>
      <c r="N48" s="5"/>
      <c r="O48" s="5">
        <v>12</v>
      </c>
      <c r="P48" s="6"/>
      <c r="Q48" s="21"/>
    </row>
    <row r="49" spans="1:17" ht="26.4" customHeight="1">
      <c r="A49" s="16" t="s">
        <v>48</v>
      </c>
      <c r="B49" s="9">
        <v>1423</v>
      </c>
      <c r="C49" s="10">
        <f t="shared" ref="C49:J49" si="9">C50+C51</f>
        <v>4335.5</v>
      </c>
      <c r="D49" s="10">
        <f t="shared" si="9"/>
        <v>4.1877045096985199</v>
      </c>
      <c r="E49" s="10">
        <f t="shared" si="9"/>
        <v>2679.5</v>
      </c>
      <c r="F49" s="10">
        <f t="shared" si="9"/>
        <v>2.5498672965125957</v>
      </c>
      <c r="G49" s="10">
        <f t="shared" si="9"/>
        <v>4431.2</v>
      </c>
      <c r="H49" s="10">
        <f t="shared" si="9"/>
        <v>4.1588611372859656</v>
      </c>
      <c r="I49" s="67">
        <f t="shared" si="9"/>
        <v>4615.1000000000004</v>
      </c>
      <c r="J49" s="67">
        <f t="shared" si="9"/>
        <v>3.7471724279040157</v>
      </c>
      <c r="K49" s="10">
        <f t="shared" ref="K49:L49" si="10">K50</f>
        <v>183.90000000000055</v>
      </c>
      <c r="L49" s="10">
        <f t="shared" si="10"/>
        <v>1.1518081948115431</v>
      </c>
      <c r="M49" s="10">
        <f>M50+M51</f>
        <v>4615.1000000000004</v>
      </c>
      <c r="N49" s="10">
        <f>N50+N51</f>
        <v>3.6331045406131355</v>
      </c>
      <c r="O49" s="10">
        <f>O50+O51</f>
        <v>4615.1000000000004</v>
      </c>
      <c r="P49" s="49">
        <f>P50+P51</f>
        <v>3.5287982695117677</v>
      </c>
      <c r="Q49" s="21"/>
    </row>
    <row r="50" spans="1:17" ht="15" customHeight="1">
      <c r="A50" s="22" t="s">
        <v>49</v>
      </c>
      <c r="B50" s="11">
        <v>142310</v>
      </c>
      <c r="C50" s="11">
        <v>3941.7</v>
      </c>
      <c r="D50" s="26">
        <v>3.8</v>
      </c>
      <c r="E50" s="26">
        <v>2379.3000000000002</v>
      </c>
      <c r="F50" s="26">
        <f>E50/E9*100</f>
        <v>2.2641908037292104</v>
      </c>
      <c r="G50" s="26">
        <v>4031.2</v>
      </c>
      <c r="H50" s="26">
        <f>G50/G9*100</f>
        <v>3.7834448945268067</v>
      </c>
      <c r="I50" s="66">
        <v>4215.1000000000004</v>
      </c>
      <c r="J50" s="66">
        <f>I50/I9*100</f>
        <v>3.4223974563624227</v>
      </c>
      <c r="K50" s="7">
        <f>I50-G50</f>
        <v>183.90000000000055</v>
      </c>
      <c r="L50" s="25">
        <f>K50/K9*100</f>
        <v>1.1518081948115431</v>
      </c>
      <c r="M50" s="5">
        <v>4215.1000000000004</v>
      </c>
      <c r="N50" s="5">
        <f>M50/M9*100</f>
        <v>3.3182160623038346</v>
      </c>
      <c r="O50" s="5">
        <v>4215.1000000000004</v>
      </c>
      <c r="P50" s="6">
        <f>O50/O9*100</f>
        <v>3.222950225524702</v>
      </c>
      <c r="Q50" s="21"/>
    </row>
    <row r="51" spans="1:17" s="21" customFormat="1" ht="15" customHeight="1">
      <c r="A51" s="22" t="s">
        <v>72</v>
      </c>
      <c r="B51" s="11">
        <v>142320</v>
      </c>
      <c r="C51" s="11">
        <v>393.8</v>
      </c>
      <c r="D51" s="26">
        <f>C51/C9*100</f>
        <v>0.38770450969851988</v>
      </c>
      <c r="E51" s="26">
        <v>300.2</v>
      </c>
      <c r="F51" s="26">
        <f>E51/E9*100</f>
        <v>0.28567649278338542</v>
      </c>
      <c r="G51" s="26">
        <v>400</v>
      </c>
      <c r="H51" s="26">
        <f>G51/G9*100</f>
        <v>0.37541624275915925</v>
      </c>
      <c r="I51" s="66">
        <v>400</v>
      </c>
      <c r="J51" s="66">
        <f>I51/I9*100</f>
        <v>0.32477497154159307</v>
      </c>
      <c r="K51" s="7"/>
      <c r="L51" s="25"/>
      <c r="M51" s="5">
        <v>400</v>
      </c>
      <c r="N51" s="5">
        <f>M51/M9*100</f>
        <v>0.31488847830930078</v>
      </c>
      <c r="O51" s="5">
        <v>400</v>
      </c>
      <c r="P51" s="6">
        <f>O51/O9*100</f>
        <v>0.30584804398706572</v>
      </c>
    </row>
    <row r="52" spans="1:17" s="21" customFormat="1" ht="15" customHeight="1">
      <c r="A52" s="4" t="s">
        <v>73</v>
      </c>
      <c r="B52" s="9">
        <v>144</v>
      </c>
      <c r="C52" s="9">
        <f>C53+C54</f>
        <v>5461.9</v>
      </c>
      <c r="D52" s="10">
        <f>D53+D54</f>
        <v>5.3773571902548136</v>
      </c>
      <c r="E52" s="10">
        <f>E53+E54</f>
        <v>1348.3</v>
      </c>
      <c r="F52" s="10">
        <f>F53+F54</f>
        <v>1.2623437082179094</v>
      </c>
      <c r="G52" s="10"/>
      <c r="H52" s="10"/>
      <c r="I52" s="93"/>
      <c r="J52" s="93"/>
      <c r="K52" s="7"/>
      <c r="L52" s="7"/>
      <c r="M52" s="94"/>
      <c r="N52" s="94"/>
      <c r="O52" s="94"/>
      <c r="P52" s="95"/>
    </row>
    <row r="53" spans="1:17" s="21" customFormat="1" ht="15" customHeight="1">
      <c r="A53" s="22" t="s">
        <v>74</v>
      </c>
      <c r="B53" s="11">
        <v>144114</v>
      </c>
      <c r="C53" s="11">
        <v>0.5</v>
      </c>
      <c r="D53" s="26">
        <f>C53/C9*100</f>
        <v>4.9226067762635846E-4</v>
      </c>
      <c r="E53" s="26">
        <v>22</v>
      </c>
      <c r="F53" s="26">
        <f>E53/E9</f>
        <v>2.0935652369202131E-4</v>
      </c>
      <c r="G53" s="26"/>
      <c r="H53" s="26"/>
      <c r="I53" s="66"/>
      <c r="J53" s="66"/>
      <c r="K53" s="7"/>
      <c r="L53" s="25"/>
      <c r="M53" s="5"/>
      <c r="N53" s="5"/>
      <c r="O53" s="5"/>
      <c r="P53" s="6"/>
    </row>
    <row r="54" spans="1:17" s="21" customFormat="1" ht="15" customHeight="1">
      <c r="A54" s="22" t="s">
        <v>75</v>
      </c>
      <c r="B54" s="11">
        <v>144224</v>
      </c>
      <c r="C54" s="11">
        <v>5461.4</v>
      </c>
      <c r="D54" s="26">
        <f>C54/C9*100</f>
        <v>5.3768649295771871</v>
      </c>
      <c r="E54" s="26">
        <v>1326.3</v>
      </c>
      <c r="F54" s="26">
        <f>E54/E9*100</f>
        <v>1.2621343516942174</v>
      </c>
      <c r="G54" s="26"/>
      <c r="H54" s="26"/>
      <c r="I54" s="66"/>
      <c r="J54" s="66"/>
      <c r="K54" s="7"/>
      <c r="L54" s="25"/>
      <c r="M54" s="5"/>
      <c r="N54" s="5"/>
      <c r="O54" s="5"/>
      <c r="P54" s="6"/>
    </row>
    <row r="55" spans="1:17" ht="13.95" customHeight="1">
      <c r="A55" s="20" t="s">
        <v>50</v>
      </c>
      <c r="B55" s="12">
        <v>1451</v>
      </c>
      <c r="C55" s="13">
        <f>C56</f>
        <v>74</v>
      </c>
      <c r="D55" s="13">
        <f t="shared" ref="D55:P55" si="11">D56</f>
        <v>7.2854580288701051E-2</v>
      </c>
      <c r="E55" s="13">
        <f t="shared" si="11"/>
        <v>7.6</v>
      </c>
      <c r="F55" s="13">
        <f t="shared" si="11"/>
        <v>7.2323162729970997E-5</v>
      </c>
      <c r="G55" s="13">
        <f t="shared" si="11"/>
        <v>10</v>
      </c>
      <c r="H55" s="13">
        <f t="shared" si="11"/>
        <v>0</v>
      </c>
      <c r="I55" s="69">
        <f t="shared" si="11"/>
        <v>25</v>
      </c>
      <c r="J55" s="69">
        <f t="shared" si="11"/>
        <v>0</v>
      </c>
      <c r="K55" s="13">
        <f t="shared" si="11"/>
        <v>15</v>
      </c>
      <c r="L55" s="13">
        <f t="shared" si="11"/>
        <v>9.3948466134709599E-2</v>
      </c>
      <c r="M55" s="13">
        <f t="shared" si="11"/>
        <v>25</v>
      </c>
      <c r="N55" s="13">
        <f t="shared" si="11"/>
        <v>1.9680529894331299E-2</v>
      </c>
      <c r="O55" s="13">
        <f t="shared" si="11"/>
        <v>25</v>
      </c>
      <c r="P55" s="50">
        <f t="shared" si="11"/>
        <v>1.9115502749191608E-2</v>
      </c>
      <c r="Q55" s="21"/>
    </row>
    <row r="56" spans="1:17" ht="16.95" customHeight="1">
      <c r="A56" s="24" t="s">
        <v>51</v>
      </c>
      <c r="B56" s="8">
        <v>145142</v>
      </c>
      <c r="C56" s="8">
        <v>74</v>
      </c>
      <c r="D56" s="14">
        <f>C56/C9*100</f>
        <v>7.2854580288701051E-2</v>
      </c>
      <c r="E56" s="14">
        <v>7.6</v>
      </c>
      <c r="F56" s="14">
        <f>E56/E9</f>
        <v>7.2323162729970997E-5</v>
      </c>
      <c r="G56" s="14">
        <v>10</v>
      </c>
      <c r="H56" s="14">
        <v>0</v>
      </c>
      <c r="I56" s="65">
        <v>25</v>
      </c>
      <c r="J56" s="66"/>
      <c r="K56" s="25">
        <f>I56-G56</f>
        <v>15</v>
      </c>
      <c r="L56" s="25">
        <f>K56/K9*100</f>
        <v>9.3948466134709599E-2</v>
      </c>
      <c r="M56" s="5">
        <v>25</v>
      </c>
      <c r="N56" s="5">
        <f>M56/M9*100</f>
        <v>1.9680529894331299E-2</v>
      </c>
      <c r="O56" s="5">
        <v>25</v>
      </c>
      <c r="P56" s="6">
        <f>O56/O9*100</f>
        <v>1.9115502749191608E-2</v>
      </c>
      <c r="Q56" s="21"/>
    </row>
    <row r="57" spans="1:17" s="42" customFormat="1" ht="27.6" customHeight="1">
      <c r="A57" s="20" t="s">
        <v>52</v>
      </c>
      <c r="B57" s="12">
        <v>1912</v>
      </c>
      <c r="C57" s="13">
        <f t="shared" ref="C57:J57" si="12">C58+C60+C61+C62+C59</f>
        <v>54126.7</v>
      </c>
      <c r="D57" s="13">
        <f t="shared" si="12"/>
        <v>53.288892039357229</v>
      </c>
      <c r="E57" s="13">
        <f t="shared" si="12"/>
        <v>55984.200000000004</v>
      </c>
      <c r="F57" s="13">
        <f t="shared" si="12"/>
        <v>53.275715880358447</v>
      </c>
      <c r="G57" s="13">
        <f t="shared" si="12"/>
        <v>58855.200000000004</v>
      </c>
      <c r="H57" s="13">
        <f t="shared" si="12"/>
        <v>55.237995127097172</v>
      </c>
      <c r="I57" s="69">
        <f t="shared" si="12"/>
        <v>66470.100000000006</v>
      </c>
      <c r="J57" s="69">
        <f t="shared" si="12"/>
        <v>53.969562089667114</v>
      </c>
      <c r="K57" s="13">
        <f t="shared" ref="K57:L57" si="13">K58+K60+K61+K62</f>
        <v>7472.2999999999975</v>
      </c>
      <c r="L57" s="13">
        <f t="shared" si="13"/>
        <v>46.800741566559353</v>
      </c>
      <c r="M57" s="13">
        <f>M58+M60+M61+M62+M59</f>
        <v>67200</v>
      </c>
      <c r="N57" s="13">
        <f>N58+N60+N61+N62+N59</f>
        <v>52.901264355962532</v>
      </c>
      <c r="O57" s="13">
        <f>O58+O60+O61+O62+O59</f>
        <v>67603.3</v>
      </c>
      <c r="P57" s="50">
        <f>P58+P60+P61+P62+P59</f>
        <v>51.690842680176999</v>
      </c>
    </row>
    <row r="58" spans="1:17" ht="25.2" customHeight="1">
      <c r="A58" s="24" t="s">
        <v>53</v>
      </c>
      <c r="B58" s="8">
        <v>191211</v>
      </c>
      <c r="C58" s="8">
        <v>41934.199999999997</v>
      </c>
      <c r="D58" s="14">
        <f>C58/C9*100</f>
        <v>41.285115415438476</v>
      </c>
      <c r="E58" s="14">
        <v>43992.4</v>
      </c>
      <c r="F58" s="14">
        <f>E58/E9*100</f>
        <v>41.864072422131265</v>
      </c>
      <c r="G58" s="14">
        <v>48960.800000000003</v>
      </c>
      <c r="H58" s="14">
        <f>G58/G9*100</f>
        <v>45.951698946206612</v>
      </c>
      <c r="I58" s="65">
        <v>52103.5</v>
      </c>
      <c r="J58" s="66">
        <f>I58/I9*100</f>
        <v>42.304781824293485</v>
      </c>
      <c r="K58" s="25">
        <f>I58-G58</f>
        <v>3142.6999999999971</v>
      </c>
      <c r="L58" s="25">
        <f>K58/K9*100</f>
        <v>19.68345630143677</v>
      </c>
      <c r="M58" s="5">
        <v>52350.3</v>
      </c>
      <c r="N58" s="5">
        <f>M58/M9*100</f>
        <v>41.21126576508847</v>
      </c>
      <c r="O58" s="5">
        <v>52350.3</v>
      </c>
      <c r="P58" s="6">
        <f>O58/O9*100</f>
        <v>40.028092142840215</v>
      </c>
      <c r="Q58" s="21"/>
    </row>
    <row r="59" spans="1:17" s="21" customFormat="1" ht="25.2" customHeight="1">
      <c r="A59" s="24" t="s">
        <v>76</v>
      </c>
      <c r="B59" s="8">
        <v>191213</v>
      </c>
      <c r="C59" s="8">
        <v>1710</v>
      </c>
      <c r="D59" s="14">
        <f>C59/C9*100</f>
        <v>1.6835315174821457</v>
      </c>
      <c r="E59" s="14">
        <v>1952.1</v>
      </c>
      <c r="F59" s="14">
        <f>E59/E9*100</f>
        <v>1.8576584995417946</v>
      </c>
      <c r="G59" s="14">
        <v>2086.4</v>
      </c>
      <c r="H59" s="14">
        <f>G59/G9*100</f>
        <v>1.9581711222317746</v>
      </c>
      <c r="I59" s="65">
        <v>2229</v>
      </c>
      <c r="J59" s="66">
        <f>I59/I9*100</f>
        <v>1.8098085289155277</v>
      </c>
      <c r="K59" s="25"/>
      <c r="L59" s="25"/>
      <c r="M59" s="5">
        <v>2240.1999999999998</v>
      </c>
      <c r="N59" s="5">
        <f>M59/M9*100</f>
        <v>1.7635329227712389</v>
      </c>
      <c r="O59" s="5">
        <v>2240.1999999999998</v>
      </c>
      <c r="P59" s="6">
        <f>O59/O9*100</f>
        <v>1.7129019703495614</v>
      </c>
    </row>
    <row r="60" spans="1:17" s="21" customFormat="1" ht="28.2" customHeight="1">
      <c r="A60" s="24" t="s">
        <v>54</v>
      </c>
      <c r="B60" s="8">
        <v>191216</v>
      </c>
      <c r="C60" s="8">
        <v>3844.3</v>
      </c>
      <c r="D60" s="14">
        <f>C60/C9*100</f>
        <v>3.7847954459980198</v>
      </c>
      <c r="E60" s="14">
        <v>3845</v>
      </c>
      <c r="F60" s="14">
        <f>E60/E9*100</f>
        <v>3.6589810617991909</v>
      </c>
      <c r="G60" s="14">
        <v>3959.7</v>
      </c>
      <c r="H60" s="14">
        <f>G60/G9*100</f>
        <v>3.7163392411336065</v>
      </c>
      <c r="I60" s="65">
        <v>8621.1</v>
      </c>
      <c r="J60" s="66">
        <f>I60/I9*100</f>
        <v>6.9997937678930713</v>
      </c>
      <c r="K60" s="25">
        <f t="shared" ref="K60:K62" si="14">I60-G60</f>
        <v>4661.4000000000005</v>
      </c>
      <c r="L60" s="25">
        <f>K60/K9*100</f>
        <v>29.195425336022357</v>
      </c>
      <c r="M60" s="5">
        <v>8621.1</v>
      </c>
      <c r="N60" s="5">
        <f>M60/M9*100</f>
        <v>6.7867126508807827</v>
      </c>
      <c r="O60" s="5">
        <v>8621.1</v>
      </c>
      <c r="P60" s="6">
        <f>O60/O9*100</f>
        <v>6.5918664300422298</v>
      </c>
    </row>
    <row r="61" spans="1:17" s="21" customFormat="1" ht="28.2" customHeight="1">
      <c r="A61" s="24" t="s">
        <v>55</v>
      </c>
      <c r="B61" s="8">
        <v>191231</v>
      </c>
      <c r="C61" s="8">
        <v>3010.2</v>
      </c>
      <c r="D61" s="14">
        <f>C61/C9*100</f>
        <v>2.963606183581728</v>
      </c>
      <c r="E61" s="14">
        <v>3906.9</v>
      </c>
      <c r="F61" s="14">
        <f>E61/E9*100</f>
        <v>3.7178863746016275</v>
      </c>
      <c r="G61" s="14">
        <v>3848.3</v>
      </c>
      <c r="H61" s="14">
        <f>G61/G9*100</f>
        <v>3.6117858175251816</v>
      </c>
      <c r="I61" s="65">
        <v>3516.5</v>
      </c>
      <c r="J61" s="66">
        <f>I61/I9*100</f>
        <v>2.8551779685650303</v>
      </c>
      <c r="K61" s="25">
        <f t="shared" si="14"/>
        <v>-331.80000000000018</v>
      </c>
      <c r="L61" s="25">
        <f>K61/K9*100</f>
        <v>-2.0781400708997775</v>
      </c>
      <c r="M61" s="5">
        <v>3988.4</v>
      </c>
      <c r="N61" s="5">
        <f>M61/M9*100</f>
        <v>3.1397530172220383</v>
      </c>
      <c r="O61" s="5">
        <v>4391.7</v>
      </c>
      <c r="P61" s="6">
        <f>O61/O9*100</f>
        <v>3.3579821369449911</v>
      </c>
    </row>
    <row r="62" spans="1:17" ht="27.6" customHeight="1">
      <c r="A62" s="24" t="s">
        <v>56</v>
      </c>
      <c r="B62" s="8">
        <v>191239</v>
      </c>
      <c r="C62" s="8">
        <v>3628</v>
      </c>
      <c r="D62" s="14">
        <f>C62/C9*100</f>
        <v>3.5718434768568565</v>
      </c>
      <c r="E62" s="14">
        <v>2287.8000000000002</v>
      </c>
      <c r="F62" s="14">
        <f>E62/E9*100</f>
        <v>2.1771175222845747</v>
      </c>
      <c r="G62" s="14">
        <v>0</v>
      </c>
      <c r="H62" s="14"/>
      <c r="I62" s="65"/>
      <c r="J62" s="66"/>
      <c r="K62" s="25">
        <f t="shared" si="14"/>
        <v>0</v>
      </c>
      <c r="L62" s="25"/>
      <c r="M62" s="5">
        <v>0</v>
      </c>
      <c r="N62" s="5"/>
      <c r="O62" s="5">
        <v>0</v>
      </c>
      <c r="P62" s="6"/>
      <c r="Q62" s="21"/>
    </row>
    <row r="63" spans="1:17" s="21" customFormat="1" ht="27.6" customHeight="1">
      <c r="A63" s="85" t="s">
        <v>77</v>
      </c>
      <c r="B63" s="86">
        <v>1914</v>
      </c>
      <c r="C63" s="86">
        <f>C64</f>
        <v>1175.7</v>
      </c>
      <c r="D63" s="87">
        <v>1.1000000000000001</v>
      </c>
      <c r="E63" s="87">
        <f>E64</f>
        <v>44.3</v>
      </c>
      <c r="F63" s="87">
        <f>F64</f>
        <v>0.1</v>
      </c>
      <c r="G63" s="87"/>
      <c r="H63" s="87"/>
      <c r="I63" s="88"/>
      <c r="J63" s="89"/>
      <c r="K63" s="90"/>
      <c r="L63" s="90"/>
      <c r="M63" s="91"/>
      <c r="N63" s="91"/>
      <c r="O63" s="91"/>
      <c r="P63" s="92"/>
    </row>
    <row r="64" spans="1:17" s="21" customFormat="1" ht="27.6" customHeight="1">
      <c r="A64" s="77" t="s">
        <v>77</v>
      </c>
      <c r="B64" s="78">
        <v>191420</v>
      </c>
      <c r="C64" s="78">
        <v>1175.7</v>
      </c>
      <c r="D64" s="79">
        <v>1.1000000000000001</v>
      </c>
      <c r="E64" s="79">
        <v>44.3</v>
      </c>
      <c r="F64" s="79">
        <v>0.1</v>
      </c>
      <c r="G64" s="79"/>
      <c r="H64" s="79"/>
      <c r="I64" s="80"/>
      <c r="J64" s="81"/>
      <c r="K64" s="82"/>
      <c r="L64" s="82"/>
      <c r="M64" s="83"/>
      <c r="N64" s="83"/>
      <c r="O64" s="83"/>
      <c r="P64" s="84"/>
    </row>
    <row r="65" spans="1:17" s="21" customFormat="1" ht="27.6" customHeight="1">
      <c r="A65" s="85" t="s">
        <v>78</v>
      </c>
      <c r="B65" s="86">
        <v>1931</v>
      </c>
      <c r="C65" s="86">
        <f>C66+C67</f>
        <v>2243.6999999999998</v>
      </c>
      <c r="D65" s="87">
        <f>D66+D67</f>
        <v>2.2089705647805205</v>
      </c>
      <c r="E65" s="87"/>
      <c r="F65" s="87"/>
      <c r="G65" s="87"/>
      <c r="H65" s="87"/>
      <c r="I65" s="88"/>
      <c r="J65" s="89"/>
      <c r="K65" s="90"/>
      <c r="L65" s="90"/>
      <c r="M65" s="91"/>
      <c r="N65" s="91"/>
      <c r="O65" s="91"/>
      <c r="P65" s="92"/>
    </row>
    <row r="66" spans="1:17" s="21" customFormat="1" ht="27.6" customHeight="1">
      <c r="A66" s="24" t="s">
        <v>79</v>
      </c>
      <c r="B66" s="78">
        <v>193111</v>
      </c>
      <c r="C66" s="78">
        <v>50</v>
      </c>
      <c r="D66" s="79">
        <f>C66/C9*100</f>
        <v>4.9226067762635849E-2</v>
      </c>
      <c r="E66" s="79"/>
      <c r="F66" s="79"/>
      <c r="G66" s="79"/>
      <c r="H66" s="79"/>
      <c r="I66" s="80"/>
      <c r="J66" s="81"/>
      <c r="K66" s="82"/>
      <c r="L66" s="82"/>
      <c r="M66" s="83"/>
      <c r="N66" s="83"/>
      <c r="O66" s="83"/>
      <c r="P66" s="84"/>
    </row>
    <row r="67" spans="1:17" s="21" customFormat="1" ht="27.6" customHeight="1">
      <c r="A67" s="77" t="s">
        <v>80</v>
      </c>
      <c r="B67" s="78">
        <v>193120</v>
      </c>
      <c r="C67" s="78">
        <v>2193.6999999999998</v>
      </c>
      <c r="D67" s="79">
        <f>C67/C9*100</f>
        <v>2.1597444970178845</v>
      </c>
      <c r="E67" s="79"/>
      <c r="F67" s="79"/>
      <c r="G67" s="79"/>
      <c r="H67" s="79"/>
      <c r="I67" s="80"/>
      <c r="J67" s="81"/>
      <c r="K67" s="82"/>
      <c r="L67" s="82"/>
      <c r="M67" s="83"/>
      <c r="N67" s="83"/>
      <c r="O67" s="83"/>
      <c r="P67" s="84"/>
    </row>
    <row r="68" spans="1:17" ht="11.4" customHeight="1" thickBot="1">
      <c r="A68" s="51"/>
      <c r="B68" s="52"/>
      <c r="C68" s="52"/>
      <c r="D68" s="53"/>
      <c r="E68" s="53"/>
      <c r="F68" s="53"/>
      <c r="G68" s="53"/>
      <c r="H68" s="53"/>
      <c r="I68" s="70"/>
      <c r="J68" s="71"/>
      <c r="K68" s="55"/>
      <c r="L68" s="56"/>
      <c r="M68" s="54"/>
      <c r="N68" s="54"/>
      <c r="O68" s="54"/>
      <c r="P68" s="57"/>
      <c r="Q68" s="21"/>
    </row>
    <row r="69" spans="1:17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7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</sheetData>
  <mergeCells count="25">
    <mergeCell ref="A5:A7"/>
    <mergeCell ref="B5:B7"/>
    <mergeCell ref="I5:J5"/>
    <mergeCell ref="M5:N5"/>
    <mergeCell ref="O5:P5"/>
    <mergeCell ref="I6:J6"/>
    <mergeCell ref="M6:N6"/>
    <mergeCell ref="O6:P6"/>
    <mergeCell ref="G5:H5"/>
    <mergeCell ref="G6:H6"/>
    <mergeCell ref="K5:L5"/>
    <mergeCell ref="K6:L6"/>
    <mergeCell ref="C5:D5"/>
    <mergeCell ref="C6:D6"/>
    <mergeCell ref="E6:F6"/>
    <mergeCell ref="E5:F5"/>
    <mergeCell ref="I4:J4"/>
    <mergeCell ref="K4:L4"/>
    <mergeCell ref="M4:N4"/>
    <mergeCell ref="O4:P4"/>
    <mergeCell ref="N2:P2"/>
    <mergeCell ref="A3:P3"/>
    <mergeCell ref="C4:D4"/>
    <mergeCell ref="E4:F4"/>
    <mergeCell ref="G4:H4"/>
  </mergeCells>
  <pageMargins left="3.937007874015748E-2" right="0" top="0.19685039370078741" bottom="0" header="0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Tabelul 2 </vt:lpstr>
      <vt:lpstr>'Tabelul 2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2021-12-07T08:04:22Z</dcterms:modified>
</cp:coreProperties>
</file>